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\\server09\data\pravnici\1. Veřejné zakázky\2020\0. Na přímo\Oprava fasády tunelu\"/>
    </mc:Choice>
  </mc:AlternateContent>
  <xr:revisionPtr revIDLastSave="0" documentId="13_ncr:1_{05CA6E39-F2DD-4891-8B14-432A040C98DE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Rekapitulace stavby" sheetId="1" state="veryHidden" r:id="rId1"/>
    <sheet name="Oprava fasády tunelu" sheetId="2" r:id="rId2"/>
  </sheets>
  <definedNames>
    <definedName name="_xlnm._FilterDatabase" localSheetId="1" hidden="1">'Oprava fasády tunelu'!$C$118:$K$164</definedName>
    <definedName name="_xlnm.Print_Titles" localSheetId="1">'Oprava fasády tunelu'!$118:$118</definedName>
    <definedName name="_xlnm.Print_Titles" localSheetId="0">'Rekapitulace stavby'!$92:$92</definedName>
    <definedName name="_xlnm.Print_Area" localSheetId="1">'Oprava fasády tunelu'!$C$4:$J$76,'Oprava fasády tunelu'!$C$82:$J$102,'Oprava fasády tunelu'!$C$108:$J$164</definedName>
    <definedName name="_xlnm.Print_Area" localSheetId="0">'Rekapitulace stavby'!$D$4:$AO$76,'Rekapitulace stavby'!$C$82:$AQ$96</definedName>
  </definedNames>
  <calcPr calcId="181029"/>
</workbook>
</file>

<file path=xl/calcChain.xml><?xml version="1.0" encoding="utf-8"?>
<calcChain xmlns="http://schemas.openxmlformats.org/spreadsheetml/2006/main">
  <c r="R122" i="2" l="1"/>
  <c r="J35" i="2" l="1"/>
  <c r="J34" i="2"/>
  <c r="AY95" i="1"/>
  <c r="J33" i="2"/>
  <c r="AX95" i="1"/>
  <c r="BI163" i="2"/>
  <c r="BH163" i="2"/>
  <c r="BG163" i="2"/>
  <c r="BF163" i="2"/>
  <c r="T163" i="2"/>
  <c r="T162" i="2" s="1"/>
  <c r="R163" i="2"/>
  <c r="R162" i="2"/>
  <c r="R158" i="2" s="1"/>
  <c r="P163" i="2"/>
  <c r="P162" i="2" s="1"/>
  <c r="BI160" i="2"/>
  <c r="BH160" i="2"/>
  <c r="BG160" i="2"/>
  <c r="BF160" i="2"/>
  <c r="T160" i="2"/>
  <c r="T159" i="2" s="1"/>
  <c r="R160" i="2"/>
  <c r="R159" i="2"/>
  <c r="P160" i="2"/>
  <c r="P159" i="2" s="1"/>
  <c r="BI156" i="2"/>
  <c r="BH156" i="2"/>
  <c r="BG156" i="2"/>
  <c r="BF156" i="2"/>
  <c r="T156" i="2"/>
  <c r="T155" i="2" s="1"/>
  <c r="R156" i="2"/>
  <c r="R155" i="2" s="1"/>
  <c r="P156" i="2"/>
  <c r="P155" i="2"/>
  <c r="BI153" i="2"/>
  <c r="BH153" i="2"/>
  <c r="BG153" i="2"/>
  <c r="BF153" i="2"/>
  <c r="T153" i="2"/>
  <c r="R153" i="2"/>
  <c r="P153" i="2"/>
  <c r="BI151" i="2"/>
  <c r="BH151" i="2"/>
  <c r="BG151" i="2"/>
  <c r="BF151" i="2"/>
  <c r="T151" i="2"/>
  <c r="R151" i="2"/>
  <c r="P151" i="2"/>
  <c r="BI149" i="2"/>
  <c r="BH149" i="2"/>
  <c r="BG149" i="2"/>
  <c r="BF149" i="2"/>
  <c r="T149" i="2"/>
  <c r="R149" i="2"/>
  <c r="P149" i="2"/>
  <c r="BI147" i="2"/>
  <c r="BH147" i="2"/>
  <c r="BG147" i="2"/>
  <c r="BF147" i="2"/>
  <c r="T147" i="2"/>
  <c r="R147" i="2"/>
  <c r="P147" i="2"/>
  <c r="BI145" i="2"/>
  <c r="BH145" i="2"/>
  <c r="BG145" i="2"/>
  <c r="BF145" i="2"/>
  <c r="T145" i="2"/>
  <c r="R145" i="2"/>
  <c r="P145" i="2"/>
  <c r="BI141" i="2"/>
  <c r="BH141" i="2"/>
  <c r="BG141" i="2"/>
  <c r="BF141" i="2"/>
  <c r="T141" i="2"/>
  <c r="R141" i="2"/>
  <c r="P141" i="2"/>
  <c r="BI139" i="2"/>
  <c r="BH139" i="2"/>
  <c r="BG139" i="2"/>
  <c r="BF139" i="2"/>
  <c r="T139" i="2"/>
  <c r="R139" i="2"/>
  <c r="P139" i="2"/>
  <c r="BI135" i="2"/>
  <c r="BH135" i="2"/>
  <c r="BG135" i="2"/>
  <c r="BF135" i="2"/>
  <c r="T135" i="2"/>
  <c r="R135" i="2"/>
  <c r="P135" i="2"/>
  <c r="BI131" i="2"/>
  <c r="BH131" i="2"/>
  <c r="BG131" i="2"/>
  <c r="BF131" i="2"/>
  <c r="T131" i="2"/>
  <c r="R131" i="2"/>
  <c r="P131" i="2"/>
  <c r="BI126" i="2"/>
  <c r="BH126" i="2"/>
  <c r="BG126" i="2"/>
  <c r="BF126" i="2"/>
  <c r="T126" i="2"/>
  <c r="R126" i="2"/>
  <c r="P126" i="2"/>
  <c r="BI124" i="2"/>
  <c r="BH124" i="2"/>
  <c r="BG124" i="2"/>
  <c r="BF124" i="2"/>
  <c r="T124" i="2"/>
  <c r="R124" i="2"/>
  <c r="R121" i="2" s="1"/>
  <c r="P124" i="2"/>
  <c r="BI122" i="2"/>
  <c r="BH122" i="2"/>
  <c r="BG122" i="2"/>
  <c r="BF122" i="2"/>
  <c r="T122" i="2"/>
  <c r="P122" i="2"/>
  <c r="F116" i="2"/>
  <c r="F115" i="2"/>
  <c r="F113" i="2"/>
  <c r="E111" i="2"/>
  <c r="F90" i="2"/>
  <c r="F89" i="2"/>
  <c r="F87" i="2"/>
  <c r="E85" i="2"/>
  <c r="J22" i="2"/>
  <c r="E22" i="2"/>
  <c r="J116" i="2"/>
  <c r="J21" i="2"/>
  <c r="J19" i="2"/>
  <c r="E19" i="2"/>
  <c r="J115" i="2"/>
  <c r="J18" i="2"/>
  <c r="J113" i="2"/>
  <c r="L90" i="1"/>
  <c r="AM90" i="1"/>
  <c r="AM89" i="1"/>
  <c r="L89" i="1"/>
  <c r="AM87" i="1"/>
  <c r="L87" i="1"/>
  <c r="L85" i="1"/>
  <c r="L84" i="1"/>
  <c r="J163" i="2"/>
  <c r="BK160" i="2"/>
  <c r="J156" i="2"/>
  <c r="J153" i="2"/>
  <c r="J151" i="2"/>
  <c r="J147" i="2"/>
  <c r="J141" i="2"/>
  <c r="BK139" i="2"/>
  <c r="J126" i="2"/>
  <c r="BK124" i="2"/>
  <c r="J122" i="2"/>
  <c r="BK149" i="2"/>
  <c r="J145" i="2"/>
  <c r="J135" i="2"/>
  <c r="BK131" i="2"/>
  <c r="BK126" i="2"/>
  <c r="BK163" i="2"/>
  <c r="J160" i="2"/>
  <c r="BK156" i="2"/>
  <c r="BK153" i="2"/>
  <c r="BK151" i="2"/>
  <c r="J149" i="2"/>
  <c r="BK147" i="2"/>
  <c r="BK141" i="2"/>
  <c r="BK135" i="2"/>
  <c r="AS94" i="1"/>
  <c r="BK145" i="2"/>
  <c r="J139" i="2"/>
  <c r="J131" i="2"/>
  <c r="J124" i="2"/>
  <c r="BK122" i="2"/>
  <c r="T158" i="2" l="1"/>
  <c r="P158" i="2"/>
  <c r="T121" i="2"/>
  <c r="T120" i="2" s="1"/>
  <c r="BK144" i="2"/>
  <c r="J144" i="2"/>
  <c r="J97" i="2" s="1"/>
  <c r="P144" i="2"/>
  <c r="R144" i="2"/>
  <c r="R120" i="2" s="1"/>
  <c r="R119" i="2" s="1"/>
  <c r="T144" i="2"/>
  <c r="BK121" i="2"/>
  <c r="J121" i="2" s="1"/>
  <c r="J96" i="2" s="1"/>
  <c r="P121" i="2"/>
  <c r="P120" i="2"/>
  <c r="J89" i="2"/>
  <c r="J87" i="2"/>
  <c r="J90" i="2"/>
  <c r="BE122" i="2"/>
  <c r="BE124" i="2"/>
  <c r="BE126" i="2"/>
  <c r="BE141" i="2"/>
  <c r="BE149" i="2"/>
  <c r="BE151" i="2"/>
  <c r="BE160" i="2"/>
  <c r="BE163" i="2"/>
  <c r="BE135" i="2"/>
  <c r="BE139" i="2"/>
  <c r="BK155" i="2"/>
  <c r="J155" i="2"/>
  <c r="J98" i="2" s="1"/>
  <c r="BK159" i="2"/>
  <c r="J159" i="2" s="1"/>
  <c r="J100" i="2" s="1"/>
  <c r="BK162" i="2"/>
  <c r="J162" i="2" s="1"/>
  <c r="J101" i="2" s="1"/>
  <c r="BE131" i="2"/>
  <c r="BE145" i="2"/>
  <c r="BE147" i="2"/>
  <c r="BE153" i="2"/>
  <c r="BE156" i="2"/>
  <c r="F34" i="2"/>
  <c r="BC95" i="1" s="1"/>
  <c r="BC94" i="1" s="1"/>
  <c r="W32" i="1" s="1"/>
  <c r="F32" i="2"/>
  <c r="BA95" i="1" s="1"/>
  <c r="BA94" i="1" s="1"/>
  <c r="AW94" i="1" s="1"/>
  <c r="AK30" i="1" s="1"/>
  <c r="F33" i="2"/>
  <c r="BB95" i="1" s="1"/>
  <c r="BB94" i="1" s="1"/>
  <c r="W31" i="1" s="1"/>
  <c r="J32" i="2"/>
  <c r="AW95" i="1" s="1"/>
  <c r="F35" i="2"/>
  <c r="BD95" i="1" s="1"/>
  <c r="BD94" i="1" s="1"/>
  <c r="W33" i="1" s="1"/>
  <c r="P119" i="2" l="1"/>
  <c r="AU95" i="1" s="1"/>
  <c r="AU94" i="1" s="1"/>
  <c r="T119" i="2"/>
  <c r="BK158" i="2"/>
  <c r="J158" i="2"/>
  <c r="J99" i="2" s="1"/>
  <c r="BK120" i="2"/>
  <c r="J120" i="2" s="1"/>
  <c r="J95" i="2" s="1"/>
  <c r="W30" i="1"/>
  <c r="AY94" i="1"/>
  <c r="F31" i="2"/>
  <c r="AZ95" i="1" s="1"/>
  <c r="AZ94" i="1" s="1"/>
  <c r="W29" i="1" s="1"/>
  <c r="AX94" i="1"/>
  <c r="J31" i="2"/>
  <c r="AV95" i="1" s="1"/>
  <c r="AT95" i="1" s="1"/>
  <c r="BK119" i="2" l="1"/>
  <c r="J119" i="2"/>
  <c r="J28" i="2" s="1"/>
  <c r="AG95" i="1" s="1"/>
  <c r="AG94" i="1" s="1"/>
  <c r="AK26" i="1" s="1"/>
  <c r="AV94" i="1"/>
  <c r="AK29" i="1" s="1"/>
  <c r="AN95" i="1" l="1"/>
  <c r="J94" i="2"/>
  <c r="J37" i="2"/>
  <c r="AK35" i="1"/>
  <c r="AT94" i="1"/>
  <c r="AN94" i="1" l="1"/>
</calcChain>
</file>

<file path=xl/sharedStrings.xml><?xml version="1.0" encoding="utf-8"?>
<sst xmlns="http://schemas.openxmlformats.org/spreadsheetml/2006/main" count="632" uniqueCount="203">
  <si>
    <t>Export Komplet</t>
  </si>
  <si>
    <t/>
  </si>
  <si>
    <t>2.0</t>
  </si>
  <si>
    <t>False</t>
  </si>
  <si>
    <t>{3997ca19-c610-4a3a-8732-436dc79c5bce}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</si>
  <si>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</si>
  <si>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</si>
  <si>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</si>
  <si>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</si>
  <si>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</si>
  <si>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</si>
  <si>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</si>
  <si>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</si>
  <si>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27082020</t>
  </si>
  <si>
    <t>Stavba:</t>
  </si>
  <si>
    <t>Oprava fasády</t>
  </si>
  <si>
    <t>KSO:</t>
  </si>
  <si>
    <t>CC-CZ:</t>
  </si>
  <si>
    <t>Místo:</t>
  </si>
  <si>
    <t>Kladruby</t>
  </si>
  <si>
    <t>Datum:</t>
  </si>
  <si>
    <t>27. 8. 2020</t>
  </si>
  <si>
    <t>Zadavatel:</t>
  </si>
  <si>
    <t>IČ:</t>
  </si>
  <si>
    <t>Rehabilitační ústav Kladruby</t>
  </si>
  <si>
    <t>DIČ:</t>
  </si>
  <si>
    <t>Zhotovitel:</t>
  </si>
  <si>
    <t>27110176</t>
  </si>
  <si>
    <t>Stavební firma Pazdera s.r.o.</t>
  </si>
  <si>
    <t>CZ27110176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</si>
  <si>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</si>
  <si>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</si>
  <si>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</si>
  <si>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</si>
  <si>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</si>
  <si>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</si>
  <si>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</si>
  <si>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</si>
  <si>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</si>
  <si>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</si>
  <si>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</si>
  <si>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</si>
  <si>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</si>
  <si>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</si>
  <si>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</si>
  <si>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</si>
  <si>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</si>
  <si>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</si>
  <si>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</si>
  <si>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</si>
  <si>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</si>
  <si>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</si>
  <si>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</si>
  <si>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</si>
  <si>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</si>
  <si>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</si>
  <si>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</si>
  <si>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</si>
  <si>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</si>
  <si>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</si>
  <si>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</si>
  <si>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</si>
  <si>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</si>
  <si>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</si>
  <si>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</si>
  <si>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</si>
  <si>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</si>
  <si>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</si>
  <si>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</si>
  <si>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</si>
  <si>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</si>
  <si>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</si>
  <si>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</si>
  <si>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</si>
  <si>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</si>
  <si>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</si>
  <si>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</si>
  <si>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</si>
  <si>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</si>
  <si>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</si>
  <si>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</si>
  <si>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</si>
  <si>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</si>
  <si>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</si>
  <si>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</si>
  <si>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</si>
  <si>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</si>
  <si>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</si>
  <si>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</si>
  <si>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</si>
  <si>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</si>
  <si>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</si>
  <si>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</si>
  <si>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VRN - Vedlejší rozpočtové náklady</t>
  </si>
  <si>
    <t xml:space="preserve">    VRN3 - Zařízení staveniště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</si>
  <si>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</si>
  <si>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</si>
  <si>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</si>
  <si>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</si>
  <si>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</si>
  <si>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</si>
  <si>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</si>
  <si>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</si>
  <si>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</si>
  <si>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</si>
  <si>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</si>
  <si>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</si>
  <si>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</si>
  <si>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</si>
  <si>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</si>
  <si>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</si>
  <si>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</si>
  <si>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</si>
  <si>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</si>
  <si>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</si>
  <si>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622131121</t>
  </si>
  <si>
    <t>Penetrační disperzní nátěr vnějších stěn nanášený ručně</t>
  </si>
  <si>
    <t>m2</t>
  </si>
  <si>
    <t>4</t>
  </si>
  <si>
    <t>1854441472</t>
  </si>
  <si>
    <t>PP</t>
  </si>
  <si>
    <t>Podkladní a spojovací vrstva vnějších omítaných ploch  penetrace akrylát-silikonová nanášená ručně stěn</t>
  </si>
  <si>
    <t>622142001</t>
  </si>
  <si>
    <t>Potažení vnějších stěn sklovláknitým pletivem vtlačeným do tenkovrstvé hmoty</t>
  </si>
  <si>
    <t>-307157010</t>
  </si>
  <si>
    <t>Potažení vnějších ploch pletivem  v ploše nebo pruzích, na plném podkladu sklovláknitým vtlačením do tmelu stěn</t>
  </si>
  <si>
    <t>3</t>
  </si>
  <si>
    <t>622252002</t>
  </si>
  <si>
    <t>Montáž profilů kontaktního zateplení lepených</t>
  </si>
  <si>
    <t>m</t>
  </si>
  <si>
    <t>826701466</t>
  </si>
  <si>
    <t>Montáž profilů kontaktního zateplení ostatních stěnových, dilatačních apod. lepených do tmelu</t>
  </si>
  <si>
    <t>VV</t>
  </si>
  <si>
    <t>"Rohové profily" ((1,3+0,9+1,3)*8)+(2+1,5)</t>
  </si>
  <si>
    <t>"APU lišty" ((1,3+0,9+1,3)*8)+(2+1,1+2)</t>
  </si>
  <si>
    <t>Součet</t>
  </si>
  <si>
    <t>M</t>
  </si>
  <si>
    <t>59051486</t>
  </si>
  <si>
    <t>profil rohový PVC 15x15mm s výztužnou tkaninou š 100mm pro ETICS</t>
  </si>
  <si>
    <t>8</t>
  </si>
  <si>
    <t>-6669772</t>
  </si>
  <si>
    <t>31,5*1,05 'Přepočtené koeficientem množství</t>
  </si>
  <si>
    <t>5</t>
  </si>
  <si>
    <t>59051516</t>
  </si>
  <si>
    <t>profil začišťovací PVC pro ostění vnitřních omítek</t>
  </si>
  <si>
    <t>-1379218919</t>
  </si>
  <si>
    <t>33,1*1,05 'Přepočtené koeficientem množství</t>
  </si>
  <si>
    <t>622531011</t>
  </si>
  <si>
    <t>Tenkovrstvá silikonová zrnitá omítka tl. 1,5 mm včetně penetrace vnějších stěn</t>
  </si>
  <si>
    <t>1211165773</t>
  </si>
  <si>
    <t>Omítka tenkovrstvá silikonová vnějších ploch  probarvená, včetně penetrace podkladu zrnitá, tloušťky 1,5 mm stěn</t>
  </si>
  <si>
    <t>7</t>
  </si>
  <si>
    <t>629991011</t>
  </si>
  <si>
    <t>Zakrytí výplní otvorů a svislých ploch fólií přilepenou lepící páskou</t>
  </si>
  <si>
    <t>-865836208</t>
  </si>
  <si>
    <t>Zakrytí vnějších ploch před znečištěním  včetně pozdějšího odkrytí výplní otvorů a svislých ploch fólií přilepenou lepící páskou</t>
  </si>
  <si>
    <t>(1,3*0,9*8)+(2*1,5)</t>
  </si>
  <si>
    <t>9</t>
  </si>
  <si>
    <t>Ostatní konstrukce a práce, bourání</t>
  </si>
  <si>
    <t>941211111</t>
  </si>
  <si>
    <t>Montáž lešení řadového rámového lehkého zatížení do 200 kg/m2 š do 0,9 m v do 10 m</t>
  </si>
  <si>
    <t>-1121836026</t>
  </si>
  <si>
    <t>Montáž lešení řadového rámového lehkého pracovního s podlahami  s provozním zatížením tř. 3 do 200 kg/m2 šířky tř. SW06 přes 0,6 do 0,9 m, výšky do 10 m</t>
  </si>
  <si>
    <t>941211211</t>
  </si>
  <si>
    <t>Příplatek k lešení řadovému rámovému lehkému š 0,9 m v do 25 m za první a ZKD den použití</t>
  </si>
  <si>
    <t>374358215</t>
  </si>
  <si>
    <t>Montáž lešení řadového rámového lehkého pracovního s podlahami  s provozním zatížením tř. 3 do 200 kg/m2 Příplatek za první a každý další den použití lešení k ceně -1111 nebo -1112</t>
  </si>
  <si>
    <t>10</t>
  </si>
  <si>
    <t>941211811</t>
  </si>
  <si>
    <t>Demontáž lešení řadového rámového lehkého zatížení do 200 kg/m2 š do 0,9 m v do 10 m</t>
  </si>
  <si>
    <t>-919641413</t>
  </si>
  <si>
    <t>Demontáž lešení řadového rámového lehkého pracovního  s provozním zatížením tř. 3 do 200 kg/m2 šířky tř. SW06 přes 0,6 do 0,9 m, výšky do 10 m</t>
  </si>
  <si>
    <t>11</t>
  </si>
  <si>
    <t>978036141</t>
  </si>
  <si>
    <t>Oškrábání omítek vnějších ploch v rozsahu do 30 %</t>
  </si>
  <si>
    <t>677501158</t>
  </si>
  <si>
    <t>Otlučení cementových omítek vnějších ploch s vyškrabáním spar zdiva a s očištěním povrchu, v rozsahu přes 20 do 30 %</t>
  </si>
  <si>
    <t>12</t>
  </si>
  <si>
    <t>985131111</t>
  </si>
  <si>
    <t>Očištění ploch stěn, rubu kleneb a podlah tlakovou vodou</t>
  </si>
  <si>
    <t>2114961436</t>
  </si>
  <si>
    <t>998</t>
  </si>
  <si>
    <t>Přesun hmot</t>
  </si>
  <si>
    <t>13</t>
  </si>
  <si>
    <t>998011001</t>
  </si>
  <si>
    <t>Přesun hmot pro budovy zděné v do 6 m</t>
  </si>
  <si>
    <t>t</t>
  </si>
  <si>
    <t>970262854</t>
  </si>
  <si>
    <t>Přesun hmot pro budovy občanské výstavby, bydlení, výrobu a služby  s nosnou svislou konstrukcí zděnou z cihel, tvárnic nebo kamene vodorovná dopravní vzdálenost do 100 m pro budovy výšky do 6 m</t>
  </si>
  <si>
    <t>VRN</t>
  </si>
  <si>
    <t>Vedlejší rozpočtové náklady</t>
  </si>
  <si>
    <t>VRN3</t>
  </si>
  <si>
    <t>Zařízení staveniště</t>
  </si>
  <si>
    <t>14</t>
  </si>
  <si>
    <t>030001000</t>
  </si>
  <si>
    <t>%</t>
  </si>
  <si>
    <t>1024</t>
  </si>
  <si>
    <t>1102301186</t>
  </si>
  <si>
    <t>VRN9</t>
  </si>
  <si>
    <t>Ostatní náklady</t>
  </si>
  <si>
    <t>090001000</t>
  </si>
  <si>
    <t>181345062</t>
  </si>
  <si>
    <t>Oprava fasády tunelu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</si>
</sst>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1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0" borderId="14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0" fillId="0" borderId="0" xfId="0"/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0" fontId="19" fillId="4" borderId="8" xfId="0" applyFont="1" applyFill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s="1" customFormat="1" ht="36.950000000000003" customHeight="1">
      <c r="AR2" s="181" t="s">
        <v>5</v>
      </c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S2" s="16" t="s">
        <v>6</v>
      </c>
      <c r="BT2" s="16" t="s">
        <v>7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s="1" customFormat="1" ht="24.95" customHeight="1">
      <c r="B4" s="19"/>
      <c r="D4" s="20" t="s">
        <v>9</v>
      </c>
      <c r="AR4" s="19"/>
      <c r="AS4" s="21" t="s">
        <v>10</v>
      </c>
      <c r="BS4" s="16" t="s">
        <v>11</v>
      </c>
    </row>
    <row r="5" spans="1:74" s="1" customFormat="1" ht="12" customHeight="1">
      <c r="B5" s="19"/>
      <c r="D5" s="22" t="s">
        <v>12</v>
      </c>
      <c r="K5" s="209" t="s">
        <v>13</v>
      </c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R5" s="19"/>
      <c r="BS5" s="16" t="s">
        <v>6</v>
      </c>
    </row>
    <row r="6" spans="1:74" s="1" customFormat="1" ht="36.950000000000003" customHeight="1">
      <c r="B6" s="19"/>
      <c r="D6" s="24" t="s">
        <v>14</v>
      </c>
      <c r="K6" s="210" t="s">
        <v>15</v>
      </c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R6" s="19"/>
      <c r="BS6" s="16" t="s">
        <v>6</v>
      </c>
    </row>
    <row r="7" spans="1:74" s="1" customFormat="1" ht="12" customHeight="1">
      <c r="B7" s="19"/>
      <c r="D7" s="25" t="s">
        <v>16</v>
      </c>
      <c r="K7" s="23" t="s">
        <v>1</v>
      </c>
      <c r="AK7" s="25" t="s">
        <v>17</v>
      </c>
      <c r="AN7" s="23" t="s">
        <v>1</v>
      </c>
      <c r="AR7" s="19"/>
      <c r="BS7" s="16" t="s">
        <v>6</v>
      </c>
    </row>
    <row r="8" spans="1:74" s="1" customFormat="1" ht="12" customHeight="1">
      <c r="B8" s="19"/>
      <c r="D8" s="25" t="s">
        <v>18</v>
      </c>
      <c r="K8" s="23" t="s">
        <v>19</v>
      </c>
      <c r="AK8" s="25" t="s">
        <v>20</v>
      </c>
      <c r="AN8" s="23" t="s">
        <v>21</v>
      </c>
      <c r="AR8" s="19"/>
      <c r="BS8" s="16" t="s">
        <v>6</v>
      </c>
    </row>
    <row r="9" spans="1:74" s="1" customFormat="1" ht="14.45" customHeight="1">
      <c r="B9" s="19"/>
      <c r="AR9" s="19"/>
      <c r="BS9" s="16" t="s">
        <v>6</v>
      </c>
    </row>
    <row r="10" spans="1:74" s="1" customFormat="1" ht="12" customHeight="1">
      <c r="B10" s="19"/>
      <c r="D10" s="25" t="s">
        <v>22</v>
      </c>
      <c r="AK10" s="25" t="s">
        <v>23</v>
      </c>
      <c r="AN10" s="23" t="s">
        <v>1</v>
      </c>
      <c r="AR10" s="19"/>
      <c r="BS10" s="16" t="s">
        <v>6</v>
      </c>
    </row>
    <row r="11" spans="1:74" s="1" customFormat="1" ht="18.399999999999999" customHeight="1">
      <c r="B11" s="19"/>
      <c r="E11" s="23" t="s">
        <v>24</v>
      </c>
      <c r="AK11" s="25" t="s">
        <v>25</v>
      </c>
      <c r="AN11" s="23" t="s">
        <v>1</v>
      </c>
      <c r="AR11" s="19"/>
      <c r="BS11" s="16" t="s">
        <v>6</v>
      </c>
    </row>
    <row r="12" spans="1:74" s="1" customFormat="1" ht="6.95" customHeight="1">
      <c r="B12" s="19"/>
      <c r="AR12" s="19"/>
      <c r="BS12" s="16" t="s">
        <v>6</v>
      </c>
    </row>
    <row r="13" spans="1:74" s="1" customFormat="1" ht="12" customHeight="1">
      <c r="B13" s="19"/>
      <c r="D13" s="25" t="s">
        <v>26</v>
      </c>
      <c r="AK13" s="25" t="s">
        <v>23</v>
      </c>
      <c r="AN13" s="23" t="s">
        <v>27</v>
      </c>
      <c r="AR13" s="19"/>
      <c r="BS13" s="16" t="s">
        <v>6</v>
      </c>
    </row>
    <row r="14" spans="1:74" ht="12.75">
      <c r="B14" s="19"/>
      <c r="E14" s="23" t="s">
        <v>28</v>
      </c>
      <c r="AK14" s="25" t="s">
        <v>25</v>
      </c>
      <c r="AN14" s="23" t="s">
        <v>29</v>
      </c>
      <c r="AR14" s="19"/>
      <c r="BS14" s="16" t="s">
        <v>6</v>
      </c>
    </row>
    <row r="15" spans="1:74" s="1" customFormat="1" ht="6.95" customHeight="1">
      <c r="B15" s="19"/>
      <c r="AR15" s="19"/>
      <c r="BS15" s="16" t="s">
        <v>3</v>
      </c>
    </row>
    <row r="16" spans="1:74" s="1" customFormat="1" ht="12" customHeight="1">
      <c r="B16" s="19"/>
      <c r="D16" s="25" t="s">
        <v>30</v>
      </c>
      <c r="AK16" s="25" t="s">
        <v>23</v>
      </c>
      <c r="AN16" s="23" t="s">
        <v>1</v>
      </c>
      <c r="AR16" s="19"/>
      <c r="BS16" s="16" t="s">
        <v>3</v>
      </c>
    </row>
    <row r="17" spans="1:71" s="1" customFormat="1" ht="18.399999999999999" customHeight="1">
      <c r="B17" s="19"/>
      <c r="E17" s="23" t="s">
        <v>31</v>
      </c>
      <c r="AK17" s="25" t="s">
        <v>25</v>
      </c>
      <c r="AN17" s="23" t="s">
        <v>1</v>
      </c>
      <c r="AR17" s="19"/>
      <c r="BS17" s="16" t="s">
        <v>32</v>
      </c>
    </row>
    <row r="18" spans="1:71" s="1" customFormat="1" ht="6.95" customHeight="1">
      <c r="B18" s="19"/>
      <c r="AR18" s="19"/>
      <c r="BS18" s="16" t="s">
        <v>6</v>
      </c>
    </row>
    <row r="19" spans="1:71" s="1" customFormat="1" ht="12" customHeight="1">
      <c r="B19" s="19"/>
      <c r="D19" s="25" t="s">
        <v>33</v>
      </c>
      <c r="AK19" s="25" t="s">
        <v>23</v>
      </c>
      <c r="AN19" s="23" t="s">
        <v>1</v>
      </c>
      <c r="AR19" s="19"/>
      <c r="BS19" s="16" t="s">
        <v>6</v>
      </c>
    </row>
    <row r="20" spans="1:71" s="1" customFormat="1" ht="18.399999999999999" customHeight="1">
      <c r="B20" s="19"/>
      <c r="E20" s="23" t="s">
        <v>31</v>
      </c>
      <c r="AK20" s="25" t="s">
        <v>25</v>
      </c>
      <c r="AN20" s="23" t="s">
        <v>1</v>
      </c>
      <c r="AR20" s="19"/>
      <c r="BS20" s="16" t="s">
        <v>32</v>
      </c>
    </row>
    <row r="21" spans="1:71" s="1" customFormat="1" ht="6.95" customHeight="1">
      <c r="B21" s="19"/>
      <c r="AR21" s="19"/>
    </row>
    <row r="22" spans="1:71" s="1" customFormat="1" ht="12" customHeight="1">
      <c r="B22" s="19"/>
      <c r="D22" s="25" t="s">
        <v>34</v>
      </c>
      <c r="AR22" s="19"/>
    </row>
    <row r="23" spans="1:71" s="1" customFormat="1" ht="16.5" customHeight="1">
      <c r="B23" s="19"/>
      <c r="E23" s="211" t="s">
        <v>1</v>
      </c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R23" s="19"/>
    </row>
    <row r="24" spans="1:71" s="1" customFormat="1" ht="6.95" customHeight="1">
      <c r="B24" s="19"/>
      <c r="AR24" s="19"/>
    </row>
    <row r="25" spans="1:71" s="1" customFormat="1" ht="6.95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1:71" s="2" customFormat="1" ht="25.9" customHeight="1">
      <c r="A26" s="28"/>
      <c r="B26" s="29"/>
      <c r="C26" s="28"/>
      <c r="D26" s="30" t="s">
        <v>35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12">
        <f>ROUND(AG94,2)</f>
        <v>0</v>
      </c>
      <c r="AL26" s="213"/>
      <c r="AM26" s="213"/>
      <c r="AN26" s="213"/>
      <c r="AO26" s="213"/>
      <c r="AP26" s="28"/>
      <c r="AQ26" s="28"/>
      <c r="AR26" s="29"/>
      <c r="BE26" s="28"/>
    </row>
    <row r="27" spans="1:71" s="2" customFormat="1" ht="6.95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28"/>
    </row>
    <row r="28" spans="1:71" s="2" customFormat="1" ht="12.75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14" t="s">
        <v>36</v>
      </c>
      <c r="M28" s="214"/>
      <c r="N28" s="214"/>
      <c r="O28" s="214"/>
      <c r="P28" s="214"/>
      <c r="Q28" s="28"/>
      <c r="R28" s="28"/>
      <c r="S28" s="28"/>
      <c r="T28" s="28"/>
      <c r="U28" s="28"/>
      <c r="V28" s="28"/>
      <c r="W28" s="214" t="s">
        <v>37</v>
      </c>
      <c r="X28" s="214"/>
      <c r="Y28" s="214"/>
      <c r="Z28" s="214"/>
      <c r="AA28" s="214"/>
      <c r="AB28" s="214"/>
      <c r="AC28" s="214"/>
      <c r="AD28" s="214"/>
      <c r="AE28" s="214"/>
      <c r="AF28" s="28"/>
      <c r="AG28" s="28"/>
      <c r="AH28" s="28"/>
      <c r="AI28" s="28"/>
      <c r="AJ28" s="28"/>
      <c r="AK28" s="214" t="s">
        <v>38</v>
      </c>
      <c r="AL28" s="214"/>
      <c r="AM28" s="214"/>
      <c r="AN28" s="214"/>
      <c r="AO28" s="214"/>
      <c r="AP28" s="28"/>
      <c r="AQ28" s="28"/>
      <c r="AR28" s="29"/>
      <c r="BE28" s="28"/>
    </row>
    <row r="29" spans="1:71" s="3" customFormat="1" ht="14.45" customHeight="1">
      <c r="B29" s="33"/>
      <c r="D29" s="25" t="s">
        <v>39</v>
      </c>
      <c r="F29" s="25" t="s">
        <v>40</v>
      </c>
      <c r="L29" s="204">
        <v>0.21</v>
      </c>
      <c r="M29" s="203"/>
      <c r="N29" s="203"/>
      <c r="O29" s="203"/>
      <c r="P29" s="203"/>
      <c r="W29" s="202">
        <f>ROUND(AZ94, 2)</f>
        <v>0</v>
      </c>
      <c r="X29" s="203"/>
      <c r="Y29" s="203"/>
      <c r="Z29" s="203"/>
      <c r="AA29" s="203"/>
      <c r="AB29" s="203"/>
      <c r="AC29" s="203"/>
      <c r="AD29" s="203"/>
      <c r="AE29" s="203"/>
      <c r="AK29" s="202">
        <f>ROUND(AV94, 2)</f>
        <v>0</v>
      </c>
      <c r="AL29" s="203"/>
      <c r="AM29" s="203"/>
      <c r="AN29" s="203"/>
      <c r="AO29" s="203"/>
      <c r="AR29" s="33"/>
    </row>
    <row r="30" spans="1:71" s="3" customFormat="1" ht="14.45" customHeight="1">
      <c r="B30" s="33"/>
      <c r="F30" s="25" t="s">
        <v>41</v>
      </c>
      <c r="L30" s="204">
        <v>0.15</v>
      </c>
      <c r="M30" s="203"/>
      <c r="N30" s="203"/>
      <c r="O30" s="203"/>
      <c r="P30" s="203"/>
      <c r="W30" s="202">
        <f>ROUND(BA94, 2)</f>
        <v>0</v>
      </c>
      <c r="X30" s="203"/>
      <c r="Y30" s="203"/>
      <c r="Z30" s="203"/>
      <c r="AA30" s="203"/>
      <c r="AB30" s="203"/>
      <c r="AC30" s="203"/>
      <c r="AD30" s="203"/>
      <c r="AE30" s="203"/>
      <c r="AK30" s="202">
        <f>ROUND(AW94, 2)</f>
        <v>0</v>
      </c>
      <c r="AL30" s="203"/>
      <c r="AM30" s="203"/>
      <c r="AN30" s="203"/>
      <c r="AO30" s="203"/>
      <c r="AR30" s="33"/>
    </row>
    <row r="31" spans="1:71" s="3" customFormat="1" ht="14.45" hidden="1" customHeight="1">
      <c r="B31" s="33"/>
      <c r="F31" s="25" t="s">
        <v>42</v>
      </c>
      <c r="L31" s="204">
        <v>0.21</v>
      </c>
      <c r="M31" s="203"/>
      <c r="N31" s="203"/>
      <c r="O31" s="203"/>
      <c r="P31" s="203"/>
      <c r="W31" s="202">
        <f>ROUND(BB94, 2)</f>
        <v>0</v>
      </c>
      <c r="X31" s="203"/>
      <c r="Y31" s="203"/>
      <c r="Z31" s="203"/>
      <c r="AA31" s="203"/>
      <c r="AB31" s="203"/>
      <c r="AC31" s="203"/>
      <c r="AD31" s="203"/>
      <c r="AE31" s="203"/>
      <c r="AK31" s="202">
        <v>0</v>
      </c>
      <c r="AL31" s="203"/>
      <c r="AM31" s="203"/>
      <c r="AN31" s="203"/>
      <c r="AO31" s="203"/>
      <c r="AR31" s="33"/>
    </row>
    <row r="32" spans="1:71" s="3" customFormat="1" ht="14.45" hidden="1" customHeight="1">
      <c r="B32" s="33"/>
      <c r="F32" s="25" t="s">
        <v>43</v>
      </c>
      <c r="L32" s="204">
        <v>0.15</v>
      </c>
      <c r="M32" s="203"/>
      <c r="N32" s="203"/>
      <c r="O32" s="203"/>
      <c r="P32" s="203"/>
      <c r="W32" s="202">
        <f>ROUND(BC94, 2)</f>
        <v>0</v>
      </c>
      <c r="X32" s="203"/>
      <c r="Y32" s="203"/>
      <c r="Z32" s="203"/>
      <c r="AA32" s="203"/>
      <c r="AB32" s="203"/>
      <c r="AC32" s="203"/>
      <c r="AD32" s="203"/>
      <c r="AE32" s="203"/>
      <c r="AK32" s="202">
        <v>0</v>
      </c>
      <c r="AL32" s="203"/>
      <c r="AM32" s="203"/>
      <c r="AN32" s="203"/>
      <c r="AO32" s="203"/>
      <c r="AR32" s="33"/>
    </row>
    <row r="33" spans="1:57" s="3" customFormat="1" ht="14.45" hidden="1" customHeight="1">
      <c r="B33" s="33"/>
      <c r="F33" s="25" t="s">
        <v>44</v>
      </c>
      <c r="L33" s="204">
        <v>0</v>
      </c>
      <c r="M33" s="203"/>
      <c r="N33" s="203"/>
      <c r="O33" s="203"/>
      <c r="P33" s="203"/>
      <c r="W33" s="202">
        <f>ROUND(BD94, 2)</f>
        <v>0</v>
      </c>
      <c r="X33" s="203"/>
      <c r="Y33" s="203"/>
      <c r="Z33" s="203"/>
      <c r="AA33" s="203"/>
      <c r="AB33" s="203"/>
      <c r="AC33" s="203"/>
      <c r="AD33" s="203"/>
      <c r="AE33" s="203"/>
      <c r="AK33" s="202">
        <v>0</v>
      </c>
      <c r="AL33" s="203"/>
      <c r="AM33" s="203"/>
      <c r="AN33" s="203"/>
      <c r="AO33" s="203"/>
      <c r="AR33" s="33"/>
    </row>
    <row r="34" spans="1:57" s="2" customFormat="1" ht="6.95" customHeight="1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28"/>
    </row>
    <row r="35" spans="1:57" s="2" customFormat="1" ht="25.9" customHeight="1">
      <c r="A35" s="28"/>
      <c r="B35" s="29"/>
      <c r="C35" s="34"/>
      <c r="D35" s="35" t="s">
        <v>45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46</v>
      </c>
      <c r="U35" s="36"/>
      <c r="V35" s="36"/>
      <c r="W35" s="36"/>
      <c r="X35" s="205" t="s">
        <v>47</v>
      </c>
      <c r="Y35" s="206"/>
      <c r="Z35" s="206"/>
      <c r="AA35" s="206"/>
      <c r="AB35" s="206"/>
      <c r="AC35" s="36"/>
      <c r="AD35" s="36"/>
      <c r="AE35" s="36"/>
      <c r="AF35" s="36"/>
      <c r="AG35" s="36"/>
      <c r="AH35" s="36"/>
      <c r="AI35" s="36"/>
      <c r="AJ35" s="36"/>
      <c r="AK35" s="207">
        <f>SUM(AK26:AK33)</f>
        <v>0</v>
      </c>
      <c r="AL35" s="206"/>
      <c r="AM35" s="206"/>
      <c r="AN35" s="206"/>
      <c r="AO35" s="208"/>
      <c r="AP35" s="34"/>
      <c r="AQ35" s="34"/>
      <c r="AR35" s="29"/>
      <c r="BE35" s="28"/>
    </row>
    <row r="36" spans="1:57" s="2" customFormat="1" ht="6.95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2" customFormat="1" ht="14.45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1:57" s="1" customFormat="1" ht="14.45" customHeight="1">
      <c r="B38" s="19"/>
      <c r="AR38" s="19"/>
    </row>
    <row r="39" spans="1:57" s="1" customFormat="1" ht="14.45" customHeight="1">
      <c r="B39" s="19"/>
      <c r="AR39" s="19"/>
    </row>
    <row r="40" spans="1:57" s="1" customFormat="1" ht="14.45" customHeight="1">
      <c r="B40" s="19"/>
      <c r="AR40" s="19"/>
    </row>
    <row r="41" spans="1:57" s="1" customFormat="1" ht="14.45" customHeight="1">
      <c r="B41" s="19"/>
      <c r="AR41" s="19"/>
    </row>
    <row r="42" spans="1:57" s="1" customFormat="1" ht="14.45" customHeight="1">
      <c r="B42" s="19"/>
      <c r="AR42" s="19"/>
    </row>
    <row r="43" spans="1:57" s="1" customFormat="1" ht="14.45" customHeight="1">
      <c r="B43" s="19"/>
      <c r="AR43" s="19"/>
    </row>
    <row r="44" spans="1:57" s="1" customFormat="1" ht="14.45" customHeight="1">
      <c r="B44" s="19"/>
      <c r="AR44" s="19"/>
    </row>
    <row r="45" spans="1:57" s="1" customFormat="1" ht="14.45" customHeight="1">
      <c r="B45" s="19"/>
      <c r="AR45" s="19"/>
    </row>
    <row r="46" spans="1:57" s="1" customFormat="1" ht="14.45" customHeight="1">
      <c r="B46" s="19"/>
      <c r="AR46" s="19"/>
    </row>
    <row r="47" spans="1:57" s="1" customFormat="1" ht="14.45" customHeight="1">
      <c r="B47" s="19"/>
      <c r="AR47" s="19"/>
    </row>
    <row r="48" spans="1:57" s="1" customFormat="1" ht="14.45" customHeight="1">
      <c r="B48" s="19"/>
      <c r="AR48" s="19"/>
    </row>
    <row r="49" spans="1:57" s="2" customFormat="1" ht="14.45" customHeight="1">
      <c r="B49" s="38"/>
      <c r="D49" s="39" t="s">
        <v>48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49</v>
      </c>
      <c r="AI49" s="40"/>
      <c r="AJ49" s="40"/>
      <c r="AK49" s="40"/>
      <c r="AL49" s="40"/>
      <c r="AM49" s="40"/>
      <c r="AN49" s="40"/>
      <c r="AO49" s="40"/>
      <c r="AR49" s="38"/>
    </row>
    <row r="50" spans="1:57">
      <c r="B50" s="19"/>
      <c r="AR50" s="19"/>
    </row>
    <row r="51" spans="1:57">
      <c r="B51" s="19"/>
      <c r="AR51" s="19"/>
    </row>
    <row r="52" spans="1:57">
      <c r="B52" s="19"/>
      <c r="AR52" s="19"/>
    </row>
    <row r="53" spans="1:57">
      <c r="B53" s="19"/>
      <c r="AR53" s="19"/>
    </row>
    <row r="54" spans="1:57">
      <c r="B54" s="19"/>
      <c r="AR54" s="19"/>
    </row>
    <row r="55" spans="1:57">
      <c r="B55" s="19"/>
      <c r="AR55" s="19"/>
    </row>
    <row r="56" spans="1:57">
      <c r="B56" s="19"/>
      <c r="AR56" s="19"/>
    </row>
    <row r="57" spans="1:57">
      <c r="B57" s="19"/>
      <c r="AR57" s="19"/>
    </row>
    <row r="58" spans="1:57">
      <c r="B58" s="19"/>
      <c r="AR58" s="19"/>
    </row>
    <row r="59" spans="1:57">
      <c r="B59" s="19"/>
      <c r="AR59" s="19"/>
    </row>
    <row r="60" spans="1:57" s="2" customFormat="1" ht="12.75">
      <c r="A60" s="28"/>
      <c r="B60" s="29"/>
      <c r="C60" s="28"/>
      <c r="D60" s="41" t="s">
        <v>50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1" t="s">
        <v>51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1" t="s">
        <v>50</v>
      </c>
      <c r="AI60" s="31"/>
      <c r="AJ60" s="31"/>
      <c r="AK60" s="31"/>
      <c r="AL60" s="31"/>
      <c r="AM60" s="41" t="s">
        <v>51</v>
      </c>
      <c r="AN60" s="31"/>
      <c r="AO60" s="31"/>
      <c r="AP60" s="28"/>
      <c r="AQ60" s="28"/>
      <c r="AR60" s="29"/>
      <c r="BE60" s="28"/>
    </row>
    <row r="61" spans="1:57">
      <c r="B61" s="19"/>
      <c r="AR61" s="19"/>
    </row>
    <row r="62" spans="1:57">
      <c r="B62" s="19"/>
      <c r="AR62" s="19"/>
    </row>
    <row r="63" spans="1:57">
      <c r="B63" s="19"/>
      <c r="AR63" s="19"/>
    </row>
    <row r="64" spans="1:57" s="2" customFormat="1" ht="12.75">
      <c r="A64" s="28"/>
      <c r="B64" s="29"/>
      <c r="C64" s="28"/>
      <c r="D64" s="39" t="s">
        <v>52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39" t="s">
        <v>53</v>
      </c>
      <c r="AI64" s="42"/>
      <c r="AJ64" s="42"/>
      <c r="AK64" s="42"/>
      <c r="AL64" s="42"/>
      <c r="AM64" s="42"/>
      <c r="AN64" s="42"/>
      <c r="AO64" s="42"/>
      <c r="AP64" s="28"/>
      <c r="AQ64" s="28"/>
      <c r="AR64" s="29"/>
      <c r="BE64" s="28"/>
    </row>
    <row r="65" spans="1:57">
      <c r="B65" s="19"/>
      <c r="AR65" s="19"/>
    </row>
    <row r="66" spans="1:57">
      <c r="B66" s="19"/>
      <c r="AR66" s="19"/>
    </row>
    <row r="67" spans="1:57">
      <c r="B67" s="19"/>
      <c r="AR67" s="19"/>
    </row>
    <row r="68" spans="1:57">
      <c r="B68" s="19"/>
      <c r="AR68" s="19"/>
    </row>
    <row r="69" spans="1:57">
      <c r="B69" s="19"/>
      <c r="AR69" s="19"/>
    </row>
    <row r="70" spans="1:57">
      <c r="B70" s="19"/>
      <c r="AR70" s="19"/>
    </row>
    <row r="71" spans="1:57">
      <c r="B71" s="19"/>
      <c r="AR71" s="19"/>
    </row>
    <row r="72" spans="1:57">
      <c r="B72" s="19"/>
      <c r="AR72" s="19"/>
    </row>
    <row r="73" spans="1:57">
      <c r="B73" s="19"/>
      <c r="AR73" s="19"/>
    </row>
    <row r="74" spans="1:57">
      <c r="B74" s="19"/>
      <c r="AR74" s="19"/>
    </row>
    <row r="75" spans="1:57" s="2" customFormat="1" ht="12.75">
      <c r="A75" s="28"/>
      <c r="B75" s="29"/>
      <c r="C75" s="28"/>
      <c r="D75" s="41" t="s">
        <v>50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1" t="s">
        <v>51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1" t="s">
        <v>50</v>
      </c>
      <c r="AI75" s="31"/>
      <c r="AJ75" s="31"/>
      <c r="AK75" s="31"/>
      <c r="AL75" s="31"/>
      <c r="AM75" s="41" t="s">
        <v>51</v>
      </c>
      <c r="AN75" s="31"/>
      <c r="AO75" s="31"/>
      <c r="AP75" s="28"/>
      <c r="AQ75" s="28"/>
      <c r="AR75" s="29"/>
      <c r="BE75" s="28"/>
    </row>
    <row r="76" spans="1:57" s="2" customFormat="1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9"/>
      <c r="BE77" s="28"/>
    </row>
    <row r="81" spans="1:90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9"/>
      <c r="BE81" s="28"/>
    </row>
    <row r="82" spans="1:90" s="2" customFormat="1" ht="24.95" customHeight="1">
      <c r="A82" s="28"/>
      <c r="B82" s="29"/>
      <c r="C82" s="20" t="s">
        <v>54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90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1:90" s="4" customFormat="1" ht="12" customHeight="1">
      <c r="B84" s="47"/>
      <c r="C84" s="25" t="s">
        <v>12</v>
      </c>
      <c r="L84" s="4" t="str">
        <f>K5</f>
        <v>27082020</v>
      </c>
      <c r="AR84" s="47"/>
    </row>
    <row r="85" spans="1:90" s="5" customFormat="1" ht="36.950000000000003" customHeight="1">
      <c r="B85" s="48"/>
      <c r="C85" s="49" t="s">
        <v>14</v>
      </c>
      <c r="L85" s="193" t="str">
        <f>K6</f>
        <v>Oprava fasády</v>
      </c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R85" s="48"/>
    </row>
    <row r="86" spans="1:90" s="2" customFormat="1" ht="6.95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90" s="2" customFormat="1" ht="12" customHeight="1">
      <c r="A87" s="28"/>
      <c r="B87" s="29"/>
      <c r="C87" s="25" t="s">
        <v>18</v>
      </c>
      <c r="D87" s="28"/>
      <c r="E87" s="28"/>
      <c r="F87" s="28"/>
      <c r="G87" s="28"/>
      <c r="H87" s="28"/>
      <c r="I87" s="28"/>
      <c r="J87" s="28"/>
      <c r="K87" s="28"/>
      <c r="L87" s="50" t="str">
        <f>IF(K8="","",K8)</f>
        <v>Kladruby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5" t="s">
        <v>20</v>
      </c>
      <c r="AJ87" s="28"/>
      <c r="AK87" s="28"/>
      <c r="AL87" s="28"/>
      <c r="AM87" s="195" t="str">
        <f>IF(AN8= "","",AN8)</f>
        <v>27. 8. 2020</v>
      </c>
      <c r="AN87" s="195"/>
      <c r="AO87" s="28"/>
      <c r="AP87" s="28"/>
      <c r="AQ87" s="28"/>
      <c r="AR87" s="29"/>
      <c r="BE87" s="28"/>
    </row>
    <row r="88" spans="1:90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90" s="2" customFormat="1" ht="15.2" customHeight="1">
      <c r="A89" s="28"/>
      <c r="B89" s="29"/>
      <c r="C89" s="25" t="s">
        <v>22</v>
      </c>
      <c r="D89" s="28"/>
      <c r="E89" s="28"/>
      <c r="F89" s="28"/>
      <c r="G89" s="28"/>
      <c r="H89" s="28"/>
      <c r="I89" s="28"/>
      <c r="J89" s="28"/>
      <c r="K89" s="28"/>
      <c r="L89" s="4" t="str">
        <f>IF(E11= "","",E11)</f>
        <v>Rehabilitační ústav Kladruby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5" t="s">
        <v>30</v>
      </c>
      <c r="AJ89" s="28"/>
      <c r="AK89" s="28"/>
      <c r="AL89" s="28"/>
      <c r="AM89" s="196" t="str">
        <f>IF(E17="","",E17)</f>
        <v xml:space="preserve"> </v>
      </c>
      <c r="AN89" s="197"/>
      <c r="AO89" s="197"/>
      <c r="AP89" s="197"/>
      <c r="AQ89" s="28"/>
      <c r="AR89" s="29"/>
      <c r="AS89" s="198" t="s">
        <v>55</v>
      </c>
      <c r="AT89" s="199"/>
      <c r="AU89" s="52"/>
      <c r="AV89" s="52"/>
      <c r="AW89" s="52"/>
      <c r="AX89" s="52"/>
      <c r="AY89" s="52"/>
      <c r="AZ89" s="52"/>
      <c r="BA89" s="52"/>
      <c r="BB89" s="52"/>
      <c r="BC89" s="52"/>
      <c r="BD89" s="53"/>
      <c r="BE89" s="28"/>
    </row>
    <row r="90" spans="1:90" s="2" customFormat="1" ht="15.2" customHeight="1">
      <c r="A90" s="28"/>
      <c r="B90" s="29"/>
      <c r="C90" s="25" t="s">
        <v>26</v>
      </c>
      <c r="D90" s="28"/>
      <c r="E90" s="28"/>
      <c r="F90" s="28"/>
      <c r="G90" s="28"/>
      <c r="H90" s="28"/>
      <c r="I90" s="28"/>
      <c r="J90" s="28"/>
      <c r="K90" s="28"/>
      <c r="L90" s="4" t="str">
        <f>IF(E14="","",E14)</f>
        <v>Stavební firma Pazdera s.r.o.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5" t="s">
        <v>33</v>
      </c>
      <c r="AJ90" s="28"/>
      <c r="AK90" s="28"/>
      <c r="AL90" s="28"/>
      <c r="AM90" s="196" t="str">
        <f>IF(E20="","",E20)</f>
        <v xml:space="preserve"> </v>
      </c>
      <c r="AN90" s="197"/>
      <c r="AO90" s="197"/>
      <c r="AP90" s="197"/>
      <c r="AQ90" s="28"/>
      <c r="AR90" s="29"/>
      <c r="AS90" s="200"/>
      <c r="AT90" s="201"/>
      <c r="AU90" s="54"/>
      <c r="AV90" s="54"/>
      <c r="AW90" s="54"/>
      <c r="AX90" s="54"/>
      <c r="AY90" s="54"/>
      <c r="AZ90" s="54"/>
      <c r="BA90" s="54"/>
      <c r="BB90" s="54"/>
      <c r="BC90" s="54"/>
      <c r="BD90" s="55"/>
      <c r="BE90" s="28"/>
    </row>
    <row r="91" spans="1:90" s="2" customFormat="1" ht="10.9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200"/>
      <c r="AT91" s="201"/>
      <c r="AU91" s="54"/>
      <c r="AV91" s="54"/>
      <c r="AW91" s="54"/>
      <c r="AX91" s="54"/>
      <c r="AY91" s="54"/>
      <c r="AZ91" s="54"/>
      <c r="BA91" s="54"/>
      <c r="BB91" s="54"/>
      <c r="BC91" s="54"/>
      <c r="BD91" s="55"/>
      <c r="BE91" s="28"/>
    </row>
    <row r="92" spans="1:90" s="2" customFormat="1" ht="29.25" customHeight="1">
      <c r="A92" s="28"/>
      <c r="B92" s="29"/>
      <c r="C92" s="183" t="s">
        <v>56</v>
      </c>
      <c r="D92" s="184"/>
      <c r="E92" s="184"/>
      <c r="F92" s="184"/>
      <c r="G92" s="184"/>
      <c r="H92" s="56"/>
      <c r="I92" s="185" t="s">
        <v>57</v>
      </c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6" t="s">
        <v>58</v>
      </c>
      <c r="AH92" s="184"/>
      <c r="AI92" s="184"/>
      <c r="AJ92" s="184"/>
      <c r="AK92" s="184"/>
      <c r="AL92" s="184"/>
      <c r="AM92" s="184"/>
      <c r="AN92" s="185" t="s">
        <v>59</v>
      </c>
      <c r="AO92" s="184"/>
      <c r="AP92" s="187"/>
      <c r="AQ92" s="57" t="s">
        <v>60</v>
      </c>
      <c r="AR92" s="29"/>
      <c r="AS92" s="58" t="s">
        <v>61</v>
      </c>
      <c r="AT92" s="59" t="s">
        <v>62</v>
      </c>
      <c r="AU92" s="59" t="s">
        <v>63</v>
      </c>
      <c r="AV92" s="59" t="s">
        <v>64</v>
      </c>
      <c r="AW92" s="59" t="s">
        <v>65</v>
      </c>
      <c r="AX92" s="59" t="s">
        <v>66</v>
      </c>
      <c r="AY92" s="59" t="s">
        <v>67</v>
      </c>
      <c r="AZ92" s="59" t="s">
        <v>68</v>
      </c>
      <c r="BA92" s="59" t="s">
        <v>69</v>
      </c>
      <c r="BB92" s="59" t="s">
        <v>70</v>
      </c>
      <c r="BC92" s="59" t="s">
        <v>71</v>
      </c>
      <c r="BD92" s="60" t="s">
        <v>72</v>
      </c>
      <c r="BE92" s="28"/>
    </row>
    <row r="93" spans="1:90" s="2" customFormat="1" ht="10.9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1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3"/>
      <c r="BE93" s="28"/>
    </row>
    <row r="94" spans="1:90" s="6" customFormat="1" ht="32.450000000000003" customHeight="1">
      <c r="B94" s="64"/>
      <c r="C94" s="65" t="s">
        <v>73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191">
        <f>ROUND(AG95,2)</f>
        <v>0</v>
      </c>
      <c r="AH94" s="191"/>
      <c r="AI94" s="191"/>
      <c r="AJ94" s="191"/>
      <c r="AK94" s="191"/>
      <c r="AL94" s="191"/>
      <c r="AM94" s="191"/>
      <c r="AN94" s="192">
        <f>SUM(AG94,AT94)</f>
        <v>0</v>
      </c>
      <c r="AO94" s="192"/>
      <c r="AP94" s="192"/>
      <c r="AQ94" s="68" t="s">
        <v>1</v>
      </c>
      <c r="AR94" s="64"/>
      <c r="AS94" s="69">
        <f>ROUND(AS95,2)</f>
        <v>0</v>
      </c>
      <c r="AT94" s="70">
        <f>ROUND(SUM(AV94:AW94),2)</f>
        <v>0</v>
      </c>
      <c r="AU94" s="71">
        <f>ROUND(AU95,5)</f>
        <v>0</v>
      </c>
      <c r="AV94" s="70">
        <f>ROUND(AZ94*L29,2)</f>
        <v>0</v>
      </c>
      <c r="AW94" s="70">
        <f>ROUND(BA94*L30,2)</f>
        <v>0</v>
      </c>
      <c r="AX94" s="70">
        <f>ROUND(BB94*L29,2)</f>
        <v>0</v>
      </c>
      <c r="AY94" s="70">
        <f>ROUND(BC94*L30,2)</f>
        <v>0</v>
      </c>
      <c r="AZ94" s="70">
        <f>ROUND(AZ95,2)</f>
        <v>0</v>
      </c>
      <c r="BA94" s="70">
        <f>ROUND(BA95,2)</f>
        <v>0</v>
      </c>
      <c r="BB94" s="70">
        <f>ROUND(BB95,2)</f>
        <v>0</v>
      </c>
      <c r="BC94" s="70">
        <f>ROUND(BC95,2)</f>
        <v>0</v>
      </c>
      <c r="BD94" s="72">
        <f>ROUND(BD95,2)</f>
        <v>0</v>
      </c>
      <c r="BS94" s="73" t="s">
        <v>74</v>
      </c>
      <c r="BT94" s="73" t="s">
        <v>75</v>
      </c>
      <c r="BV94" s="73" t="s">
        <v>76</v>
      </c>
      <c r="BW94" s="73" t="s">
        <v>4</v>
      </c>
      <c r="BX94" s="73" t="s">
        <v>77</v>
      </c>
      <c r="CL94" s="73" t="s">
        <v>1</v>
      </c>
    </row>
    <row r="95" spans="1:90" s="7" customFormat="1" ht="24.75" customHeight="1">
      <c r="A95" s="74" t="s">
        <v>78</v>
      </c>
      <c r="B95" s="75"/>
      <c r="C95" s="76"/>
      <c r="D95" s="190" t="s">
        <v>13</v>
      </c>
      <c r="E95" s="190"/>
      <c r="F95" s="190"/>
      <c r="G95" s="190"/>
      <c r="H95" s="190"/>
      <c r="I95" s="77"/>
      <c r="J95" s="190" t="s">
        <v>15</v>
      </c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88">
        <f>'Oprava fasády tunelu'!J28</f>
        <v>0</v>
      </c>
      <c r="AH95" s="189"/>
      <c r="AI95" s="189"/>
      <c r="AJ95" s="189"/>
      <c r="AK95" s="189"/>
      <c r="AL95" s="189"/>
      <c r="AM95" s="189"/>
      <c r="AN95" s="188">
        <f>SUM(AG95,AT95)</f>
        <v>0</v>
      </c>
      <c r="AO95" s="189"/>
      <c r="AP95" s="189"/>
      <c r="AQ95" s="78" t="s">
        <v>79</v>
      </c>
      <c r="AR95" s="75"/>
      <c r="AS95" s="79">
        <v>0</v>
      </c>
      <c r="AT95" s="80">
        <f>ROUND(SUM(AV95:AW95),2)</f>
        <v>0</v>
      </c>
      <c r="AU95" s="81">
        <f>'Oprava fasády tunelu'!P119</f>
        <v>0</v>
      </c>
      <c r="AV95" s="80">
        <f>'Oprava fasády tunelu'!J31</f>
        <v>0</v>
      </c>
      <c r="AW95" s="80">
        <f>'Oprava fasády tunelu'!J32</f>
        <v>0</v>
      </c>
      <c r="AX95" s="80">
        <f>'Oprava fasády tunelu'!J33</f>
        <v>0</v>
      </c>
      <c r="AY95" s="80">
        <f>'Oprava fasády tunelu'!J34</f>
        <v>0</v>
      </c>
      <c r="AZ95" s="80">
        <f>'Oprava fasády tunelu'!F31</f>
        <v>0</v>
      </c>
      <c r="BA95" s="80">
        <f>'Oprava fasády tunelu'!F32</f>
        <v>0</v>
      </c>
      <c r="BB95" s="80">
        <f>'Oprava fasády tunelu'!F33</f>
        <v>0</v>
      </c>
      <c r="BC95" s="80">
        <f>'Oprava fasády tunelu'!F34</f>
        <v>0</v>
      </c>
      <c r="BD95" s="82">
        <f>'Oprava fasády tunelu'!F35</f>
        <v>0</v>
      </c>
      <c r="BT95" s="83" t="s">
        <v>80</v>
      </c>
      <c r="BU95" s="83" t="s">
        <v>81</v>
      </c>
      <c r="BV95" s="83" t="s">
        <v>76</v>
      </c>
      <c r="BW95" s="83" t="s">
        <v>4</v>
      </c>
      <c r="BX95" s="83" t="s">
        <v>77</v>
      </c>
      <c r="CL95" s="83" t="s">
        <v>1</v>
      </c>
    </row>
    <row r="96" spans="1:90" s="2" customFormat="1" ht="30" customHeight="1">
      <c r="A96" s="28"/>
      <c r="B96" s="29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9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</row>
    <row r="97" spans="1:57" s="2" customFormat="1" ht="6.95" customHeight="1">
      <c r="A97" s="28"/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29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</sheetData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27082020 - Oprava fasády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65"/>
  <sheetViews>
    <sheetView showGridLines="0" tabSelected="1" workbookViewId="0">
      <selection activeCell="F22" sqref="F2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9" width="20.1640625" style="1" customWidth="1"/>
    <col min="10" max="10" width="24.5" style="1" bestFit="1" customWidth="1"/>
    <col min="11" max="11" width="22.5" style="1" bestFit="1" customWidth="1"/>
    <col min="12" max="12" width="9.33203125" style="1" hidden="1" customWidth="1"/>
    <col min="13" max="13" width="69" style="1" bestFit="1" customWidth="1"/>
    <col min="14" max="14" width="9.83203125" style="1" bestFit="1" customWidth="1"/>
    <col min="15" max="15" width="8.6640625" style="1" bestFit="1" customWidth="1"/>
    <col min="16" max="16" width="13.83203125" style="1" bestFit="1" customWidth="1"/>
    <col min="17" max="17" width="14" style="1" bestFit="1" customWidth="1"/>
    <col min="18" max="18" width="10.1640625" style="1" bestFit="1" customWidth="1"/>
    <col min="19" max="19" width="8.6640625" style="1" bestFit="1" customWidth="1"/>
    <col min="20" max="20" width="12.1640625" style="1" bestFit="1" customWidth="1"/>
    <col min="21" max="21" width="16.33203125" style="1" hidden="1" customWidth="1"/>
    <col min="22" max="22" width="12.33203125" style="1" hidden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4"/>
    </row>
    <row r="2" spans="1:46" s="1" customFormat="1" ht="36.950000000000003" customHeight="1">
      <c r="L2" s="181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6" t="s">
        <v>4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1:46" s="1" customFormat="1" ht="24.95" customHeight="1">
      <c r="B4" s="19"/>
      <c r="D4" s="20" t="s">
        <v>83</v>
      </c>
      <c r="L4" s="19"/>
      <c r="M4" s="85" t="s">
        <v>10</v>
      </c>
      <c r="AT4" s="16" t="s">
        <v>3</v>
      </c>
    </row>
    <row r="5" spans="1:46" s="1" customFormat="1" ht="6.95" customHeight="1">
      <c r="B5" s="19"/>
      <c r="L5" s="19"/>
    </row>
    <row r="6" spans="1:46" s="2" customFormat="1" ht="12" customHeight="1">
      <c r="A6" s="28"/>
      <c r="B6" s="29"/>
      <c r="C6" s="28"/>
      <c r="D6" s="25" t="s">
        <v>14</v>
      </c>
      <c r="E6" s="28"/>
      <c r="F6" s="28"/>
      <c r="G6" s="28"/>
      <c r="H6" s="28"/>
      <c r="I6" s="28"/>
      <c r="J6" s="28"/>
      <c r="K6" s="28"/>
      <c r="L6" s="3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46" s="2" customFormat="1" ht="16.5" customHeight="1">
      <c r="A7" s="28"/>
      <c r="B7" s="29"/>
      <c r="C7" s="28"/>
      <c r="D7" s="28"/>
      <c r="E7" s="193" t="s">
        <v>202</v>
      </c>
      <c r="F7" s="215"/>
      <c r="G7" s="215"/>
      <c r="H7" s="215"/>
      <c r="I7" s="28"/>
      <c r="J7" s="28"/>
      <c r="K7" s="28"/>
      <c r="L7" s="3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1:46" s="2" customFormat="1">
      <c r="A8" s="28"/>
      <c r="B8" s="29"/>
      <c r="C8" s="28"/>
      <c r="D8" s="28"/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2" customHeight="1">
      <c r="A9" s="28"/>
      <c r="B9" s="29"/>
      <c r="C9" s="28"/>
      <c r="D9" s="25" t="s">
        <v>16</v>
      </c>
      <c r="E9" s="28"/>
      <c r="F9" s="23" t="s">
        <v>1</v>
      </c>
      <c r="G9" s="28"/>
      <c r="H9" s="28"/>
      <c r="I9" s="25" t="s">
        <v>17</v>
      </c>
      <c r="J9" s="23" t="s">
        <v>1</v>
      </c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 ht="12" customHeight="1">
      <c r="A10" s="28"/>
      <c r="B10" s="29"/>
      <c r="C10" s="28"/>
      <c r="D10" s="25" t="s">
        <v>18</v>
      </c>
      <c r="E10" s="28"/>
      <c r="F10" s="23" t="s">
        <v>19</v>
      </c>
      <c r="G10" s="28"/>
      <c r="H10" s="28"/>
      <c r="I10" s="25" t="s">
        <v>20</v>
      </c>
      <c r="J10" s="51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0.9" customHeight="1">
      <c r="A11" s="28"/>
      <c r="B11" s="29"/>
      <c r="C11" s="28"/>
      <c r="D11" s="28"/>
      <c r="E11" s="28"/>
      <c r="F11" s="28"/>
      <c r="G11" s="28"/>
      <c r="H11" s="28"/>
      <c r="I11" s="28"/>
      <c r="J11" s="28"/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29"/>
      <c r="C12" s="28"/>
      <c r="D12" s="25" t="s">
        <v>22</v>
      </c>
      <c r="E12" s="28"/>
      <c r="F12" s="28"/>
      <c r="G12" s="28"/>
      <c r="H12" s="28"/>
      <c r="I12" s="25" t="s">
        <v>23</v>
      </c>
      <c r="J12" s="23" t="s">
        <v>1</v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8" customHeight="1">
      <c r="A13" s="28"/>
      <c r="B13" s="29"/>
      <c r="C13" s="28"/>
      <c r="D13" s="28"/>
      <c r="E13" s="23" t="s">
        <v>24</v>
      </c>
      <c r="F13" s="28"/>
      <c r="G13" s="28"/>
      <c r="H13" s="28"/>
      <c r="I13" s="25" t="s">
        <v>25</v>
      </c>
      <c r="J13" s="23" t="s">
        <v>1</v>
      </c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6.95" customHeight="1">
      <c r="A14" s="28"/>
      <c r="B14" s="29"/>
      <c r="C14" s="28"/>
      <c r="D14" s="28"/>
      <c r="E14" s="28"/>
      <c r="F14" s="28"/>
      <c r="G14" s="28"/>
      <c r="H14" s="28"/>
      <c r="I14" s="28"/>
      <c r="J14" s="28"/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2" customHeight="1">
      <c r="A15" s="28"/>
      <c r="B15" s="29"/>
      <c r="C15" s="28"/>
      <c r="D15" s="25" t="s">
        <v>26</v>
      </c>
      <c r="E15" s="28"/>
      <c r="F15" s="28"/>
      <c r="G15" s="28"/>
      <c r="H15" s="28"/>
      <c r="I15" s="25" t="s">
        <v>23</v>
      </c>
      <c r="J15" s="23"/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18" customHeight="1">
      <c r="A16" s="28"/>
      <c r="B16" s="29"/>
      <c r="C16" s="28"/>
      <c r="D16" s="28"/>
      <c r="E16" s="23"/>
      <c r="F16" s="28"/>
      <c r="G16" s="28"/>
      <c r="H16" s="28"/>
      <c r="I16" s="25" t="s">
        <v>25</v>
      </c>
      <c r="J16" s="23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6.95" customHeight="1">
      <c r="A17" s="28"/>
      <c r="B17" s="29"/>
      <c r="C17" s="28"/>
      <c r="D17" s="28"/>
      <c r="E17" s="28"/>
      <c r="F17" s="28"/>
      <c r="G17" s="28"/>
      <c r="H17" s="28"/>
      <c r="I17" s="28"/>
      <c r="J17" s="28"/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2" customHeight="1">
      <c r="A18" s="28"/>
      <c r="B18" s="29"/>
      <c r="C18" s="28"/>
      <c r="D18" s="25" t="s">
        <v>30</v>
      </c>
      <c r="E18" s="28"/>
      <c r="F18" s="28"/>
      <c r="G18" s="28"/>
      <c r="H18" s="28"/>
      <c r="I18" s="25" t="s">
        <v>23</v>
      </c>
      <c r="J18" s="23" t="str">
        <f>IF('Rekapitulace stavby'!AN16="","",'Rekapitulace stavby'!AN16)</f>
        <v/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18" customHeight="1">
      <c r="A19" s="28"/>
      <c r="B19" s="29"/>
      <c r="C19" s="28"/>
      <c r="D19" s="28"/>
      <c r="E19" s="23" t="str">
        <f>IF('Rekapitulace stavby'!E17="","",'Rekapitulace stavby'!E17)</f>
        <v xml:space="preserve"> </v>
      </c>
      <c r="F19" s="28"/>
      <c r="G19" s="28"/>
      <c r="H19" s="28"/>
      <c r="I19" s="25" t="s">
        <v>25</v>
      </c>
      <c r="J19" s="23" t="str">
        <f>IF('Rekapitulace stavby'!AN17="","",'Rekapitulace stavby'!AN17)</f>
        <v/>
      </c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6.95" customHeight="1">
      <c r="A20" s="28"/>
      <c r="B20" s="29"/>
      <c r="C20" s="28"/>
      <c r="D20" s="28"/>
      <c r="E20" s="28"/>
      <c r="F20" s="28"/>
      <c r="G20" s="28"/>
      <c r="H20" s="28"/>
      <c r="I20" s="28"/>
      <c r="J20" s="28"/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2" customHeight="1">
      <c r="A21" s="28"/>
      <c r="B21" s="29"/>
      <c r="C21" s="28"/>
      <c r="D21" s="25" t="s">
        <v>33</v>
      </c>
      <c r="E21" s="28"/>
      <c r="F21" s="28"/>
      <c r="G21" s="28"/>
      <c r="H21" s="28"/>
      <c r="I21" s="25" t="s">
        <v>23</v>
      </c>
      <c r="J21" s="23" t="str">
        <f>IF('Rekapitulace stavby'!AN19="","",'Rekapitulace stavby'!AN19)</f>
        <v/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18" customHeight="1">
      <c r="A22" s="28"/>
      <c r="B22" s="29"/>
      <c r="C22" s="28"/>
      <c r="D22" s="28"/>
      <c r="E22" s="23" t="str">
        <f>IF('Rekapitulace stavby'!E20="","",'Rekapitulace stavby'!E20)</f>
        <v xml:space="preserve"> </v>
      </c>
      <c r="F22" s="28"/>
      <c r="G22" s="28"/>
      <c r="H22" s="28"/>
      <c r="I22" s="25" t="s">
        <v>25</v>
      </c>
      <c r="J22" s="23" t="str">
        <f>IF('Rekapitulace stavby'!AN20="","",'Rekapitulace stavby'!AN20)</f>
        <v/>
      </c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6.95" customHeight="1">
      <c r="A23" s="28"/>
      <c r="B23" s="29"/>
      <c r="C23" s="28"/>
      <c r="D23" s="28"/>
      <c r="E23" s="28"/>
      <c r="F23" s="28"/>
      <c r="G23" s="28"/>
      <c r="H23" s="28"/>
      <c r="I23" s="28"/>
      <c r="J23" s="28"/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2" customHeight="1">
      <c r="A24" s="28"/>
      <c r="B24" s="29"/>
      <c r="C24" s="28"/>
      <c r="D24" s="25" t="s">
        <v>34</v>
      </c>
      <c r="E24" s="28"/>
      <c r="F24" s="28"/>
      <c r="G24" s="28"/>
      <c r="H24" s="28"/>
      <c r="I24" s="28"/>
      <c r="J24" s="28"/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8" customFormat="1" ht="16.5" customHeight="1">
      <c r="A25" s="86"/>
      <c r="B25" s="87"/>
      <c r="C25" s="86"/>
      <c r="D25" s="86"/>
      <c r="E25" s="211" t="s">
        <v>1</v>
      </c>
      <c r="F25" s="211"/>
      <c r="G25" s="211"/>
      <c r="H25" s="211"/>
      <c r="I25" s="86"/>
      <c r="J25" s="86"/>
      <c r="K25" s="86"/>
      <c r="L25" s="88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</row>
    <row r="26" spans="1:31" s="2" customFormat="1" ht="6.95" customHeight="1">
      <c r="A26" s="28"/>
      <c r="B26" s="29"/>
      <c r="C26" s="28"/>
      <c r="D26" s="28"/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2" customFormat="1" ht="6.95" customHeight="1">
      <c r="A27" s="28"/>
      <c r="B27" s="29"/>
      <c r="C27" s="28"/>
      <c r="D27" s="62"/>
      <c r="E27" s="62"/>
      <c r="F27" s="62"/>
      <c r="G27" s="62"/>
      <c r="H27" s="62"/>
      <c r="I27" s="62"/>
      <c r="J27" s="62"/>
      <c r="K27" s="62"/>
      <c r="L27" s="3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s="2" customFormat="1" ht="25.35" customHeight="1">
      <c r="A28" s="28"/>
      <c r="B28" s="29"/>
      <c r="C28" s="28"/>
      <c r="D28" s="89" t="s">
        <v>35</v>
      </c>
      <c r="E28" s="28"/>
      <c r="F28" s="28"/>
      <c r="G28" s="28"/>
      <c r="H28" s="28"/>
      <c r="I28" s="28"/>
      <c r="J28" s="67">
        <f>ROUND(J119, 2)</f>
        <v>0</v>
      </c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14.45" customHeight="1">
      <c r="A30" s="28"/>
      <c r="B30" s="29"/>
      <c r="C30" s="28"/>
      <c r="D30" s="28"/>
      <c r="E30" s="28"/>
      <c r="F30" s="32" t="s">
        <v>37</v>
      </c>
      <c r="G30" s="28"/>
      <c r="H30" s="28"/>
      <c r="I30" s="32" t="s">
        <v>36</v>
      </c>
      <c r="J30" s="32" t="s">
        <v>38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14.45" customHeight="1">
      <c r="A31" s="28"/>
      <c r="B31" s="29"/>
      <c r="C31" s="28"/>
      <c r="D31" s="90" t="s">
        <v>39</v>
      </c>
      <c r="E31" s="25" t="s">
        <v>40</v>
      </c>
      <c r="F31" s="91">
        <f>ROUND((SUM(BE119:BE164)),  2)</f>
        <v>0</v>
      </c>
      <c r="G31" s="28"/>
      <c r="H31" s="28"/>
      <c r="I31" s="92">
        <v>0.21</v>
      </c>
      <c r="J31" s="91">
        <f>ROUND(((SUM(BE119:BE164))*I31),  2)</f>
        <v>0</v>
      </c>
      <c r="K31" s="28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29"/>
      <c r="C32" s="28"/>
      <c r="D32" s="28"/>
      <c r="E32" s="25" t="s">
        <v>41</v>
      </c>
      <c r="F32" s="91">
        <f>ROUND((SUM(BF119:BF164)),  2)</f>
        <v>0</v>
      </c>
      <c r="G32" s="28"/>
      <c r="H32" s="28"/>
      <c r="I32" s="92">
        <v>0.15</v>
      </c>
      <c r="J32" s="91">
        <f>ROUND(((SUM(BF119:BF164))*I32),  2)</f>
        <v>0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hidden="1" customHeight="1">
      <c r="A33" s="28"/>
      <c r="B33" s="29"/>
      <c r="C33" s="28"/>
      <c r="D33" s="28"/>
      <c r="E33" s="25" t="s">
        <v>42</v>
      </c>
      <c r="F33" s="91">
        <f>ROUND((SUM(BG119:BG164)),  2)</f>
        <v>0</v>
      </c>
      <c r="G33" s="28"/>
      <c r="H33" s="28"/>
      <c r="I33" s="92">
        <v>0.21</v>
      </c>
      <c r="J33" s="91">
        <f>0</f>
        <v>0</v>
      </c>
      <c r="K33" s="28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hidden="1" customHeight="1">
      <c r="A34" s="28"/>
      <c r="B34" s="29"/>
      <c r="C34" s="28"/>
      <c r="D34" s="28"/>
      <c r="E34" s="25" t="s">
        <v>43</v>
      </c>
      <c r="F34" s="91">
        <f>ROUND((SUM(BH119:BH164)),  2)</f>
        <v>0</v>
      </c>
      <c r="G34" s="28"/>
      <c r="H34" s="28"/>
      <c r="I34" s="92">
        <v>0.15</v>
      </c>
      <c r="J34" s="91">
        <f>0</f>
        <v>0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hidden="1" customHeight="1">
      <c r="A35" s="28"/>
      <c r="B35" s="29"/>
      <c r="C35" s="28"/>
      <c r="D35" s="28"/>
      <c r="E35" s="25" t="s">
        <v>44</v>
      </c>
      <c r="F35" s="91">
        <f>ROUND((SUM(BI119:BI164)),  2)</f>
        <v>0</v>
      </c>
      <c r="G35" s="28"/>
      <c r="H35" s="28"/>
      <c r="I35" s="92">
        <v>0</v>
      </c>
      <c r="J35" s="91">
        <f>0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6.95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25.35" customHeight="1">
      <c r="A37" s="28"/>
      <c r="B37" s="29"/>
      <c r="C37" s="93"/>
      <c r="D37" s="94" t="s">
        <v>45</v>
      </c>
      <c r="E37" s="56"/>
      <c r="F37" s="56"/>
      <c r="G37" s="95" t="s">
        <v>46</v>
      </c>
      <c r="H37" s="96" t="s">
        <v>47</v>
      </c>
      <c r="I37" s="56"/>
      <c r="J37" s="97">
        <f>SUM(J28:J35)</f>
        <v>0</v>
      </c>
      <c r="K37" s="9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14.45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1" customFormat="1" ht="14.45" customHeight="1">
      <c r="B39" s="19"/>
      <c r="L39" s="19"/>
    </row>
    <row r="40" spans="1:31" s="1" customFormat="1" ht="14.45" customHeight="1">
      <c r="B40" s="19"/>
      <c r="L40" s="19"/>
    </row>
    <row r="41" spans="1:31" s="1" customFormat="1" ht="14.45" customHeight="1">
      <c r="B41" s="19"/>
      <c r="L41" s="19"/>
    </row>
    <row r="42" spans="1:31" s="1" customFormat="1" ht="14.45" customHeight="1">
      <c r="B42" s="19"/>
      <c r="L42" s="19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38"/>
      <c r="D50" s="39" t="s">
        <v>48</v>
      </c>
      <c r="E50" s="40"/>
      <c r="F50" s="40"/>
      <c r="G50" s="39" t="s">
        <v>49</v>
      </c>
      <c r="H50" s="40"/>
      <c r="I50" s="40"/>
      <c r="J50" s="40"/>
      <c r="K50" s="40"/>
      <c r="L50" s="38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28"/>
      <c r="B61" s="29"/>
      <c r="C61" s="28"/>
      <c r="D61" s="41" t="s">
        <v>50</v>
      </c>
      <c r="E61" s="31"/>
      <c r="F61" s="99" t="s">
        <v>51</v>
      </c>
      <c r="G61" s="41" t="s">
        <v>50</v>
      </c>
      <c r="H61" s="31"/>
      <c r="I61" s="31"/>
      <c r="J61" s="100" t="s">
        <v>51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28"/>
      <c r="B65" s="29"/>
      <c r="C65" s="28"/>
      <c r="D65" s="39" t="s">
        <v>52</v>
      </c>
      <c r="E65" s="42"/>
      <c r="F65" s="42"/>
      <c r="G65" s="39" t="s">
        <v>53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28"/>
      <c r="B76" s="29"/>
      <c r="C76" s="28"/>
      <c r="D76" s="41" t="s">
        <v>50</v>
      </c>
      <c r="E76" s="31"/>
      <c r="F76" s="99" t="s">
        <v>51</v>
      </c>
      <c r="G76" s="41" t="s">
        <v>50</v>
      </c>
      <c r="H76" s="31"/>
      <c r="I76" s="31"/>
      <c r="J76" s="100" t="s">
        <v>51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customHeight="1">
      <c r="A82" s="28"/>
      <c r="B82" s="29"/>
      <c r="C82" s="20" t="s">
        <v>84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>
      <c r="A84" s="28"/>
      <c r="B84" s="29"/>
      <c r="C84" s="25" t="s">
        <v>14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16.5" customHeight="1">
      <c r="A85" s="28"/>
      <c r="B85" s="29"/>
      <c r="C85" s="28"/>
      <c r="D85" s="28"/>
      <c r="E85" s="193" t="str">
        <f>E7</f>
        <v>Oprava fasády tunelu</v>
      </c>
      <c r="F85" s="215"/>
      <c r="G85" s="215"/>
      <c r="H85" s="215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6.95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2" customHeight="1">
      <c r="A87" s="28"/>
      <c r="B87" s="29"/>
      <c r="C87" s="25" t="s">
        <v>18</v>
      </c>
      <c r="D87" s="28"/>
      <c r="E87" s="28"/>
      <c r="F87" s="23" t="str">
        <f>F10</f>
        <v>Kladruby</v>
      </c>
      <c r="G87" s="28"/>
      <c r="H87" s="28"/>
      <c r="I87" s="25" t="s">
        <v>20</v>
      </c>
      <c r="J87" s="51" t="str">
        <f>IF(J10="","",J10)</f>
        <v/>
      </c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5.2" customHeight="1">
      <c r="A89" s="28"/>
      <c r="B89" s="29"/>
      <c r="C89" s="25" t="s">
        <v>22</v>
      </c>
      <c r="D89" s="28"/>
      <c r="E89" s="28"/>
      <c r="F89" s="23" t="str">
        <f>E13</f>
        <v>Rehabilitační ústav Kladruby</v>
      </c>
      <c r="G89" s="28"/>
      <c r="H89" s="28"/>
      <c r="I89" s="25" t="s">
        <v>30</v>
      </c>
      <c r="J89" s="26" t="str">
        <f>E19</f>
        <v xml:space="preserve"> 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15.2" customHeight="1">
      <c r="A90" s="28"/>
      <c r="B90" s="29"/>
      <c r="C90" s="25" t="s">
        <v>26</v>
      </c>
      <c r="D90" s="28"/>
      <c r="E90" s="28"/>
      <c r="F90" s="23" t="str">
        <f>IF(E16="","",E16)</f>
        <v/>
      </c>
      <c r="G90" s="28"/>
      <c r="H90" s="28"/>
      <c r="I90" s="25" t="s">
        <v>33</v>
      </c>
      <c r="J90" s="26" t="str">
        <f>E22</f>
        <v xml:space="preserve"> </v>
      </c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0.35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29.25" customHeight="1">
      <c r="A92" s="28"/>
      <c r="B92" s="29"/>
      <c r="C92" s="101" t="s">
        <v>85</v>
      </c>
      <c r="D92" s="93"/>
      <c r="E92" s="93"/>
      <c r="F92" s="93"/>
      <c r="G92" s="93"/>
      <c r="H92" s="93"/>
      <c r="I92" s="93"/>
      <c r="J92" s="102" t="s">
        <v>86</v>
      </c>
      <c r="K92" s="93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2.9" customHeight="1">
      <c r="A94" s="28"/>
      <c r="B94" s="29"/>
      <c r="C94" s="103" t="s">
        <v>87</v>
      </c>
      <c r="D94" s="28"/>
      <c r="E94" s="28"/>
      <c r="F94" s="28"/>
      <c r="G94" s="28"/>
      <c r="H94" s="28"/>
      <c r="I94" s="28"/>
      <c r="J94" s="67">
        <f>J119</f>
        <v>0</v>
      </c>
      <c r="K94" s="28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U94" s="16" t="s">
        <v>88</v>
      </c>
    </row>
    <row r="95" spans="1:47" s="9" customFormat="1" ht="24.95" customHeight="1">
      <c r="B95" s="104"/>
      <c r="D95" s="105" t="s">
        <v>89</v>
      </c>
      <c r="E95" s="106"/>
      <c r="F95" s="106"/>
      <c r="G95" s="106"/>
      <c r="H95" s="106"/>
      <c r="I95" s="106"/>
      <c r="J95" s="107">
        <f>J120</f>
        <v>0</v>
      </c>
      <c r="L95" s="104"/>
    </row>
    <row r="96" spans="1:47" s="10" customFormat="1" ht="19.899999999999999" customHeight="1">
      <c r="B96" s="108"/>
      <c r="D96" s="109" t="s">
        <v>90</v>
      </c>
      <c r="E96" s="110"/>
      <c r="F96" s="110"/>
      <c r="G96" s="110"/>
      <c r="H96" s="110"/>
      <c r="I96" s="110"/>
      <c r="J96" s="111">
        <f>J121</f>
        <v>0</v>
      </c>
      <c r="L96" s="108"/>
    </row>
    <row r="97" spans="1:31" s="10" customFormat="1" ht="19.899999999999999" customHeight="1">
      <c r="B97" s="108"/>
      <c r="D97" s="109" t="s">
        <v>91</v>
      </c>
      <c r="E97" s="110"/>
      <c r="F97" s="110"/>
      <c r="G97" s="110"/>
      <c r="H97" s="110"/>
      <c r="I97" s="110"/>
      <c r="J97" s="111">
        <f>J144</f>
        <v>0</v>
      </c>
      <c r="L97" s="108"/>
    </row>
    <row r="98" spans="1:31" s="10" customFormat="1" ht="19.899999999999999" customHeight="1">
      <c r="B98" s="108"/>
      <c r="D98" s="109" t="s">
        <v>92</v>
      </c>
      <c r="E98" s="110"/>
      <c r="F98" s="110"/>
      <c r="G98" s="110"/>
      <c r="H98" s="110"/>
      <c r="I98" s="110"/>
      <c r="J98" s="111">
        <f>J155</f>
        <v>0</v>
      </c>
      <c r="L98" s="108"/>
    </row>
    <row r="99" spans="1:31" s="9" customFormat="1" ht="24.95" customHeight="1">
      <c r="B99" s="104"/>
      <c r="D99" s="105" t="s">
        <v>93</v>
      </c>
      <c r="E99" s="106"/>
      <c r="F99" s="106"/>
      <c r="G99" s="106"/>
      <c r="H99" s="106"/>
      <c r="I99" s="106"/>
      <c r="J99" s="107">
        <f>J158</f>
        <v>0</v>
      </c>
      <c r="L99" s="104"/>
    </row>
    <row r="100" spans="1:31" s="10" customFormat="1" ht="19.899999999999999" customHeight="1">
      <c r="B100" s="108"/>
      <c r="D100" s="109" t="s">
        <v>94</v>
      </c>
      <c r="E100" s="110"/>
      <c r="F100" s="110"/>
      <c r="G100" s="110"/>
      <c r="H100" s="110"/>
      <c r="I100" s="110"/>
      <c r="J100" s="111">
        <f>J159</f>
        <v>0</v>
      </c>
      <c r="L100" s="108"/>
    </row>
    <row r="101" spans="1:31" s="10" customFormat="1" ht="19.899999999999999" customHeight="1">
      <c r="B101" s="108"/>
      <c r="D101" s="109" t="s">
        <v>95</v>
      </c>
      <c r="E101" s="110"/>
      <c r="F101" s="110"/>
      <c r="G101" s="110"/>
      <c r="H101" s="110"/>
      <c r="I101" s="110"/>
      <c r="J101" s="111">
        <f>J162</f>
        <v>0</v>
      </c>
      <c r="L101" s="108"/>
    </row>
    <row r="102" spans="1:31" s="2" customFormat="1" ht="21.75" customHeight="1">
      <c r="A102" s="28"/>
      <c r="B102" s="29"/>
      <c r="C102" s="28"/>
      <c r="D102" s="28"/>
      <c r="E102" s="28"/>
      <c r="F102" s="28"/>
      <c r="G102" s="28"/>
      <c r="H102" s="28"/>
      <c r="I102" s="28"/>
      <c r="J102" s="28"/>
      <c r="K102" s="28"/>
      <c r="L102" s="3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3" spans="1:31" s="2" customFormat="1" ht="6.95" customHeight="1">
      <c r="A103" s="28"/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3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7" spans="1:31" s="2" customFormat="1" ht="6.95" customHeight="1">
      <c r="A107" s="28"/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3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24.95" customHeight="1">
      <c r="A108" s="28"/>
      <c r="B108" s="29"/>
      <c r="C108" s="20" t="s">
        <v>96</v>
      </c>
      <c r="D108" s="28"/>
      <c r="E108" s="28"/>
      <c r="F108" s="28"/>
      <c r="G108" s="28"/>
      <c r="H108" s="28"/>
      <c r="I108" s="28"/>
      <c r="J108" s="28"/>
      <c r="K108" s="28"/>
      <c r="L108" s="3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6.95" customHeight="1">
      <c r="A109" s="28"/>
      <c r="B109" s="29"/>
      <c r="C109" s="28"/>
      <c r="D109" s="28"/>
      <c r="E109" s="28"/>
      <c r="F109" s="28"/>
      <c r="G109" s="28"/>
      <c r="H109" s="28"/>
      <c r="I109" s="28"/>
      <c r="J109" s="28"/>
      <c r="K109" s="28"/>
      <c r="L109" s="3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12" customHeight="1">
      <c r="A110" s="28"/>
      <c r="B110" s="29"/>
      <c r="C110" s="25" t="s">
        <v>14</v>
      </c>
      <c r="D110" s="28"/>
      <c r="E110" s="28"/>
      <c r="F110" s="28"/>
      <c r="G110" s="28"/>
      <c r="H110" s="28"/>
      <c r="I110" s="28"/>
      <c r="J110" s="28"/>
      <c r="K110" s="28"/>
      <c r="L110" s="3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16.5" customHeight="1">
      <c r="A111" s="28"/>
      <c r="B111" s="29"/>
      <c r="C111" s="28"/>
      <c r="D111" s="28"/>
      <c r="E111" s="193" t="str">
        <f>E7</f>
        <v>Oprava fasády tunelu</v>
      </c>
      <c r="F111" s="215"/>
      <c r="G111" s="215"/>
      <c r="H111" s="215"/>
      <c r="I111" s="28"/>
      <c r="J111" s="28"/>
      <c r="K111" s="28"/>
      <c r="L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6.95" customHeight="1">
      <c r="A112" s="28"/>
      <c r="B112" s="29"/>
      <c r="C112" s="28"/>
      <c r="D112" s="28"/>
      <c r="E112" s="28"/>
      <c r="F112" s="28"/>
      <c r="G112" s="28"/>
      <c r="H112" s="28"/>
      <c r="I112" s="28"/>
      <c r="J112" s="28"/>
      <c r="K112" s="28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5" s="2" customFormat="1" ht="12" customHeight="1">
      <c r="A113" s="28"/>
      <c r="B113" s="29"/>
      <c r="C113" s="25" t="s">
        <v>18</v>
      </c>
      <c r="D113" s="28"/>
      <c r="E113" s="28"/>
      <c r="F113" s="23" t="str">
        <f>F10</f>
        <v>Kladruby</v>
      </c>
      <c r="G113" s="28"/>
      <c r="H113" s="28"/>
      <c r="I113" s="25" t="s">
        <v>20</v>
      </c>
      <c r="J113" s="51" t="str">
        <f>IF(J10="","",J10)</f>
        <v/>
      </c>
      <c r="K113" s="28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5" s="2" customFormat="1" ht="6.95" customHeight="1">
      <c r="A114" s="28"/>
      <c r="B114" s="29"/>
      <c r="C114" s="28"/>
      <c r="D114" s="28"/>
      <c r="E114" s="28"/>
      <c r="F114" s="28"/>
      <c r="G114" s="28"/>
      <c r="H114" s="28"/>
      <c r="I114" s="28"/>
      <c r="J114" s="28"/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5" s="2" customFormat="1" ht="15.2" customHeight="1">
      <c r="A115" s="28"/>
      <c r="B115" s="29"/>
      <c r="C115" s="25" t="s">
        <v>22</v>
      </c>
      <c r="D115" s="28"/>
      <c r="E115" s="28"/>
      <c r="F115" s="23" t="str">
        <f>E13</f>
        <v>Rehabilitační ústav Kladruby</v>
      </c>
      <c r="G115" s="28"/>
      <c r="H115" s="28"/>
      <c r="I115" s="25" t="s">
        <v>30</v>
      </c>
      <c r="J115" s="26" t="str">
        <f>E19</f>
        <v xml:space="preserve"> </v>
      </c>
      <c r="K115" s="28"/>
      <c r="L115" s="3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5" s="2" customFormat="1" ht="15.2" customHeight="1">
      <c r="A116" s="28"/>
      <c r="B116" s="29"/>
      <c r="C116" s="25" t="s">
        <v>26</v>
      </c>
      <c r="D116" s="28"/>
      <c r="E116" s="28"/>
      <c r="F116" s="23" t="str">
        <f>IF(E16="","",E16)</f>
        <v/>
      </c>
      <c r="G116" s="28"/>
      <c r="H116" s="28"/>
      <c r="I116" s="25" t="s">
        <v>33</v>
      </c>
      <c r="J116" s="26" t="str">
        <f>E22</f>
        <v xml:space="preserve"> </v>
      </c>
      <c r="K116" s="28"/>
      <c r="L116" s="3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5" s="2" customFormat="1" ht="10.35" customHeight="1">
      <c r="A117" s="28"/>
      <c r="B117" s="29"/>
      <c r="C117" s="28"/>
      <c r="D117" s="28"/>
      <c r="E117" s="28"/>
      <c r="F117" s="28"/>
      <c r="G117" s="28"/>
      <c r="H117" s="28"/>
      <c r="I117" s="28"/>
      <c r="J117" s="28"/>
      <c r="K117" s="28"/>
      <c r="L117" s="3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65" s="11" customFormat="1" ht="29.25" customHeight="1">
      <c r="A118" s="112"/>
      <c r="B118" s="113"/>
      <c r="C118" s="114" t="s">
        <v>97</v>
      </c>
      <c r="D118" s="115" t="s">
        <v>60</v>
      </c>
      <c r="E118" s="115" t="s">
        <v>56</v>
      </c>
      <c r="F118" s="115" t="s">
        <v>57</v>
      </c>
      <c r="G118" s="115" t="s">
        <v>98</v>
      </c>
      <c r="H118" s="115" t="s">
        <v>99</v>
      </c>
      <c r="I118" s="115" t="s">
        <v>100</v>
      </c>
      <c r="J118" s="116" t="s">
        <v>86</v>
      </c>
      <c r="K118" s="117" t="s">
        <v>101</v>
      </c>
      <c r="L118" s="118"/>
      <c r="M118" s="58" t="s">
        <v>1</v>
      </c>
      <c r="N118" s="59" t="s">
        <v>39</v>
      </c>
      <c r="O118" s="59" t="s">
        <v>102</v>
      </c>
      <c r="P118" s="59" t="s">
        <v>103</v>
      </c>
      <c r="Q118" s="59" t="s">
        <v>104</v>
      </c>
      <c r="R118" s="59" t="s">
        <v>105</v>
      </c>
      <c r="S118" s="59" t="s">
        <v>106</v>
      </c>
      <c r="T118" s="60" t="s">
        <v>107</v>
      </c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</row>
    <row r="119" spans="1:65" s="2" customFormat="1" ht="22.9" customHeight="1">
      <c r="A119" s="28"/>
      <c r="B119" s="29"/>
      <c r="C119" s="65" t="s">
        <v>108</v>
      </c>
      <c r="D119" s="28"/>
      <c r="E119" s="28"/>
      <c r="F119" s="28"/>
      <c r="G119" s="28"/>
      <c r="H119" s="28"/>
      <c r="I119" s="28"/>
      <c r="J119" s="119">
        <f>BK119</f>
        <v>0</v>
      </c>
      <c r="K119" s="28"/>
      <c r="L119" s="29"/>
      <c r="M119" s="61"/>
      <c r="N119" s="52"/>
      <c r="O119" s="62"/>
      <c r="P119" s="120">
        <f>P120+P158</f>
        <v>0</v>
      </c>
      <c r="Q119" s="62"/>
      <c r="R119" s="120">
        <f>R120+R158</f>
        <v>0</v>
      </c>
      <c r="S119" s="62"/>
      <c r="T119" s="121">
        <f>T120+T158</f>
        <v>2.2080000000000002</v>
      </c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T119" s="16" t="s">
        <v>74</v>
      </c>
      <c r="AU119" s="16" t="s">
        <v>88</v>
      </c>
      <c r="BK119" s="122">
        <f>BK120+BK158</f>
        <v>0</v>
      </c>
    </row>
    <row r="120" spans="1:65" s="12" customFormat="1" ht="25.9" customHeight="1">
      <c r="B120" s="123"/>
      <c r="D120" s="124" t="s">
        <v>74</v>
      </c>
      <c r="E120" s="125" t="s">
        <v>109</v>
      </c>
      <c r="F120" s="125" t="s">
        <v>110</v>
      </c>
      <c r="J120" s="126">
        <f>BK120</f>
        <v>0</v>
      </c>
      <c r="L120" s="123"/>
      <c r="M120" s="127"/>
      <c r="N120" s="128"/>
      <c r="O120" s="128"/>
      <c r="P120" s="129">
        <f>P121+P144+P155</f>
        <v>0</v>
      </c>
      <c r="Q120" s="128"/>
      <c r="R120" s="129">
        <f>R121+R144+R155</f>
        <v>0</v>
      </c>
      <c r="S120" s="128"/>
      <c r="T120" s="130">
        <f>T121+T144+T155</f>
        <v>2.2080000000000002</v>
      </c>
      <c r="AR120" s="124" t="s">
        <v>80</v>
      </c>
      <c r="AT120" s="131" t="s">
        <v>74</v>
      </c>
      <c r="AU120" s="131" t="s">
        <v>75</v>
      </c>
      <c r="AY120" s="124" t="s">
        <v>111</v>
      </c>
      <c r="BK120" s="132">
        <f>BK121+BK144+BK155</f>
        <v>0</v>
      </c>
    </row>
    <row r="121" spans="1:65" s="12" customFormat="1" ht="22.9" customHeight="1">
      <c r="B121" s="123"/>
      <c r="D121" s="124" t="s">
        <v>74</v>
      </c>
      <c r="E121" s="133" t="s">
        <v>112</v>
      </c>
      <c r="F121" s="133" t="s">
        <v>113</v>
      </c>
      <c r="J121" s="134">
        <f>BK121</f>
        <v>0</v>
      </c>
      <c r="L121" s="123"/>
      <c r="M121" s="127"/>
      <c r="N121" s="128"/>
      <c r="O121" s="128"/>
      <c r="P121" s="129">
        <f>SUM(P122:P143)</f>
        <v>0</v>
      </c>
      <c r="Q121" s="128"/>
      <c r="R121" s="129">
        <f>SUM(R122:R143)</f>
        <v>0</v>
      </c>
      <c r="S121" s="128"/>
      <c r="T121" s="130">
        <f>SUM(T122:T143)</f>
        <v>0</v>
      </c>
      <c r="AR121" s="124" t="s">
        <v>80</v>
      </c>
      <c r="AT121" s="131" t="s">
        <v>74</v>
      </c>
      <c r="AU121" s="131" t="s">
        <v>80</v>
      </c>
      <c r="AY121" s="124" t="s">
        <v>111</v>
      </c>
      <c r="BK121" s="132">
        <f>SUM(BK122:BK143)</f>
        <v>0</v>
      </c>
    </row>
    <row r="122" spans="1:65" s="2" customFormat="1" ht="24.2" customHeight="1">
      <c r="A122" s="28"/>
      <c r="B122" s="135"/>
      <c r="C122" s="136" t="s">
        <v>80</v>
      </c>
      <c r="D122" s="136" t="s">
        <v>114</v>
      </c>
      <c r="E122" s="137" t="s">
        <v>115</v>
      </c>
      <c r="F122" s="138" t="s">
        <v>116</v>
      </c>
      <c r="G122" s="139" t="s">
        <v>117</v>
      </c>
      <c r="H122" s="140">
        <v>138</v>
      </c>
      <c r="I122" s="141"/>
      <c r="J122" s="141">
        <f>ROUND(I122*H122,2)</f>
        <v>0</v>
      </c>
      <c r="K122" s="142"/>
      <c r="L122" s="29"/>
      <c r="M122" s="143" t="s">
        <v>1</v>
      </c>
      <c r="N122" s="144" t="s">
        <v>40</v>
      </c>
      <c r="O122" s="145"/>
      <c r="P122" s="145">
        <f>O122*H122</f>
        <v>0</v>
      </c>
      <c r="Q122" s="145"/>
      <c r="R122" s="145">
        <f>Q122*H122</f>
        <v>0</v>
      </c>
      <c r="S122" s="145">
        <v>0</v>
      </c>
      <c r="T122" s="146">
        <f>S122*H122</f>
        <v>0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R122" s="147" t="s">
        <v>118</v>
      </c>
      <c r="AT122" s="147" t="s">
        <v>114</v>
      </c>
      <c r="AU122" s="147" t="s">
        <v>82</v>
      </c>
      <c r="AY122" s="16" t="s">
        <v>111</v>
      </c>
      <c r="BE122" s="148">
        <f>IF(N122="základní",J122,0)</f>
        <v>0</v>
      </c>
      <c r="BF122" s="148">
        <f>IF(N122="snížená",J122,0)</f>
        <v>0</v>
      </c>
      <c r="BG122" s="148">
        <f>IF(N122="zákl. přenesená",J122,0)</f>
        <v>0</v>
      </c>
      <c r="BH122" s="148">
        <f>IF(N122="sníž. přenesená",J122,0)</f>
        <v>0</v>
      </c>
      <c r="BI122" s="148">
        <f>IF(N122="nulová",J122,0)</f>
        <v>0</v>
      </c>
      <c r="BJ122" s="16" t="s">
        <v>80</v>
      </c>
      <c r="BK122" s="148">
        <f>ROUND(I122*H122,2)</f>
        <v>0</v>
      </c>
      <c r="BL122" s="16" t="s">
        <v>118</v>
      </c>
      <c r="BM122" s="147" t="s">
        <v>119</v>
      </c>
    </row>
    <row r="123" spans="1:65" s="2" customFormat="1" ht="19.5">
      <c r="A123" s="28"/>
      <c r="B123" s="29"/>
      <c r="C123" s="28"/>
      <c r="D123" s="149" t="s">
        <v>120</v>
      </c>
      <c r="E123" s="28"/>
      <c r="F123" s="150" t="s">
        <v>121</v>
      </c>
      <c r="G123" s="28"/>
      <c r="H123" s="28"/>
      <c r="I123" s="28"/>
      <c r="J123" s="28"/>
      <c r="K123" s="28"/>
      <c r="L123" s="29"/>
      <c r="M123" s="151"/>
      <c r="N123" s="152"/>
      <c r="O123" s="54"/>
      <c r="P123" s="54"/>
      <c r="Q123" s="54"/>
      <c r="R123" s="54"/>
      <c r="S123" s="54"/>
      <c r="T123" s="55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T123" s="16" t="s">
        <v>120</v>
      </c>
      <c r="AU123" s="16" t="s">
        <v>82</v>
      </c>
    </row>
    <row r="124" spans="1:65" s="2" customFormat="1" ht="24.2" customHeight="1">
      <c r="A124" s="28"/>
      <c r="B124" s="135"/>
      <c r="C124" s="136" t="s">
        <v>82</v>
      </c>
      <c r="D124" s="136" t="s">
        <v>114</v>
      </c>
      <c r="E124" s="137" t="s">
        <v>122</v>
      </c>
      <c r="F124" s="138" t="s">
        <v>123</v>
      </c>
      <c r="G124" s="139" t="s">
        <v>117</v>
      </c>
      <c r="H124" s="140">
        <v>138</v>
      </c>
      <c r="I124" s="141"/>
      <c r="J124" s="141">
        <f>ROUND(I124*H124,2)</f>
        <v>0</v>
      </c>
      <c r="K124" s="142"/>
      <c r="L124" s="29"/>
      <c r="M124" s="143" t="s">
        <v>1</v>
      </c>
      <c r="N124" s="144" t="s">
        <v>40</v>
      </c>
      <c r="O124" s="145"/>
      <c r="P124" s="145">
        <f>O124*H124</f>
        <v>0</v>
      </c>
      <c r="Q124" s="145"/>
      <c r="R124" s="145">
        <f>Q124*H124</f>
        <v>0</v>
      </c>
      <c r="S124" s="145">
        <v>0</v>
      </c>
      <c r="T124" s="146">
        <f>S124*H124</f>
        <v>0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R124" s="147" t="s">
        <v>118</v>
      </c>
      <c r="AT124" s="147" t="s">
        <v>114</v>
      </c>
      <c r="AU124" s="147" t="s">
        <v>82</v>
      </c>
      <c r="AY124" s="16" t="s">
        <v>111</v>
      </c>
      <c r="BE124" s="148">
        <f>IF(N124="základní",J124,0)</f>
        <v>0</v>
      </c>
      <c r="BF124" s="148">
        <f>IF(N124="snížená",J124,0)</f>
        <v>0</v>
      </c>
      <c r="BG124" s="148">
        <f>IF(N124="zákl. přenesená",J124,0)</f>
        <v>0</v>
      </c>
      <c r="BH124" s="148">
        <f>IF(N124="sníž. přenesená",J124,0)</f>
        <v>0</v>
      </c>
      <c r="BI124" s="148">
        <f>IF(N124="nulová",J124,0)</f>
        <v>0</v>
      </c>
      <c r="BJ124" s="16" t="s">
        <v>80</v>
      </c>
      <c r="BK124" s="148">
        <f>ROUND(I124*H124,2)</f>
        <v>0</v>
      </c>
      <c r="BL124" s="16" t="s">
        <v>118</v>
      </c>
      <c r="BM124" s="147" t="s">
        <v>124</v>
      </c>
    </row>
    <row r="125" spans="1:65" s="2" customFormat="1" ht="19.5">
      <c r="A125" s="28"/>
      <c r="B125" s="29"/>
      <c r="C125" s="28"/>
      <c r="D125" s="149" t="s">
        <v>120</v>
      </c>
      <c r="E125" s="28"/>
      <c r="F125" s="150" t="s">
        <v>125</v>
      </c>
      <c r="G125" s="28"/>
      <c r="H125" s="28"/>
      <c r="I125" s="28"/>
      <c r="J125" s="28"/>
      <c r="K125" s="28"/>
      <c r="L125" s="29"/>
      <c r="M125" s="151"/>
      <c r="N125" s="152"/>
      <c r="O125" s="54"/>
      <c r="P125" s="54"/>
      <c r="Q125" s="54"/>
      <c r="R125" s="54"/>
      <c r="S125" s="54"/>
      <c r="T125" s="55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T125" s="16" t="s">
        <v>120</v>
      </c>
      <c r="AU125" s="16" t="s">
        <v>82</v>
      </c>
    </row>
    <row r="126" spans="1:65" s="2" customFormat="1" ht="14.45" customHeight="1">
      <c r="A126" s="28"/>
      <c r="B126" s="135"/>
      <c r="C126" s="136" t="s">
        <v>126</v>
      </c>
      <c r="D126" s="136" t="s">
        <v>114</v>
      </c>
      <c r="E126" s="137" t="s">
        <v>127</v>
      </c>
      <c r="F126" s="138" t="s">
        <v>128</v>
      </c>
      <c r="G126" s="139" t="s">
        <v>129</v>
      </c>
      <c r="H126" s="140">
        <v>64.599999999999994</v>
      </c>
      <c r="I126" s="141"/>
      <c r="J126" s="141">
        <f>ROUND(I126*H126,2)</f>
        <v>0</v>
      </c>
      <c r="K126" s="142"/>
      <c r="L126" s="29"/>
      <c r="M126" s="143" t="s">
        <v>1</v>
      </c>
      <c r="N126" s="144" t="s">
        <v>40</v>
      </c>
      <c r="O126" s="145"/>
      <c r="P126" s="145">
        <f>O126*H126</f>
        <v>0</v>
      </c>
      <c r="Q126" s="145"/>
      <c r="R126" s="145">
        <f>Q126*H126</f>
        <v>0</v>
      </c>
      <c r="S126" s="145">
        <v>0</v>
      </c>
      <c r="T126" s="146">
        <f>S126*H126</f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147" t="s">
        <v>118</v>
      </c>
      <c r="AT126" s="147" t="s">
        <v>114</v>
      </c>
      <c r="AU126" s="147" t="s">
        <v>82</v>
      </c>
      <c r="AY126" s="16" t="s">
        <v>111</v>
      </c>
      <c r="BE126" s="148">
        <f>IF(N126="základní",J126,0)</f>
        <v>0</v>
      </c>
      <c r="BF126" s="148">
        <f>IF(N126="snížená",J126,0)</f>
        <v>0</v>
      </c>
      <c r="BG126" s="148">
        <f>IF(N126="zákl. přenesená",J126,0)</f>
        <v>0</v>
      </c>
      <c r="BH126" s="148">
        <f>IF(N126="sníž. přenesená",J126,0)</f>
        <v>0</v>
      </c>
      <c r="BI126" s="148">
        <f>IF(N126="nulová",J126,0)</f>
        <v>0</v>
      </c>
      <c r="BJ126" s="16" t="s">
        <v>80</v>
      </c>
      <c r="BK126" s="148">
        <f>ROUND(I126*H126,2)</f>
        <v>0</v>
      </c>
      <c r="BL126" s="16" t="s">
        <v>118</v>
      </c>
      <c r="BM126" s="147" t="s">
        <v>130</v>
      </c>
    </row>
    <row r="127" spans="1:65" s="2" customFormat="1" ht="19.5">
      <c r="A127" s="28"/>
      <c r="B127" s="29"/>
      <c r="C127" s="28"/>
      <c r="D127" s="149" t="s">
        <v>120</v>
      </c>
      <c r="E127" s="28"/>
      <c r="F127" s="150" t="s">
        <v>131</v>
      </c>
      <c r="G127" s="28"/>
      <c r="H127" s="28"/>
      <c r="I127" s="28"/>
      <c r="J127" s="28"/>
      <c r="K127" s="28"/>
      <c r="L127" s="29"/>
      <c r="M127" s="151"/>
      <c r="N127" s="152"/>
      <c r="O127" s="54"/>
      <c r="P127" s="54"/>
      <c r="Q127" s="54"/>
      <c r="R127" s="54"/>
      <c r="S127" s="54"/>
      <c r="T127" s="55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T127" s="16" t="s">
        <v>120</v>
      </c>
      <c r="AU127" s="16" t="s">
        <v>82</v>
      </c>
    </row>
    <row r="128" spans="1:65" s="13" customFormat="1">
      <c r="B128" s="153"/>
      <c r="D128" s="149" t="s">
        <v>132</v>
      </c>
      <c r="E128" s="154" t="s">
        <v>1</v>
      </c>
      <c r="F128" s="155" t="s">
        <v>133</v>
      </c>
      <c r="H128" s="156">
        <v>31.5</v>
      </c>
      <c r="L128" s="153"/>
      <c r="M128" s="157"/>
      <c r="N128" s="158"/>
      <c r="O128" s="158"/>
      <c r="P128" s="158"/>
      <c r="Q128" s="158"/>
      <c r="R128" s="158"/>
      <c r="S128" s="158"/>
      <c r="T128" s="159"/>
      <c r="AT128" s="154" t="s">
        <v>132</v>
      </c>
      <c r="AU128" s="154" t="s">
        <v>82</v>
      </c>
      <c r="AV128" s="13" t="s">
        <v>82</v>
      </c>
      <c r="AW128" s="13" t="s">
        <v>32</v>
      </c>
      <c r="AX128" s="13" t="s">
        <v>75</v>
      </c>
      <c r="AY128" s="154" t="s">
        <v>111</v>
      </c>
    </row>
    <row r="129" spans="1:65" s="13" customFormat="1">
      <c r="B129" s="153"/>
      <c r="D129" s="149" t="s">
        <v>132</v>
      </c>
      <c r="E129" s="154" t="s">
        <v>1</v>
      </c>
      <c r="F129" s="155" t="s">
        <v>134</v>
      </c>
      <c r="H129" s="156">
        <v>33.1</v>
      </c>
      <c r="L129" s="153"/>
      <c r="M129" s="157"/>
      <c r="N129" s="158"/>
      <c r="O129" s="158"/>
      <c r="P129" s="158"/>
      <c r="Q129" s="158"/>
      <c r="R129" s="158"/>
      <c r="S129" s="158"/>
      <c r="T129" s="159"/>
      <c r="AT129" s="154" t="s">
        <v>132</v>
      </c>
      <c r="AU129" s="154" t="s">
        <v>82</v>
      </c>
      <c r="AV129" s="13" t="s">
        <v>82</v>
      </c>
      <c r="AW129" s="13" t="s">
        <v>32</v>
      </c>
      <c r="AX129" s="13" t="s">
        <v>75</v>
      </c>
      <c r="AY129" s="154" t="s">
        <v>111</v>
      </c>
    </row>
    <row r="130" spans="1:65" s="14" customFormat="1">
      <c r="B130" s="160"/>
      <c r="D130" s="149" t="s">
        <v>132</v>
      </c>
      <c r="E130" s="161" t="s">
        <v>1</v>
      </c>
      <c r="F130" s="162" t="s">
        <v>135</v>
      </c>
      <c r="H130" s="163">
        <v>64.599999999999994</v>
      </c>
      <c r="L130" s="160"/>
      <c r="M130" s="164"/>
      <c r="N130" s="165"/>
      <c r="O130" s="165"/>
      <c r="P130" s="165"/>
      <c r="Q130" s="165"/>
      <c r="R130" s="165"/>
      <c r="S130" s="165"/>
      <c r="T130" s="166"/>
      <c r="AT130" s="161" t="s">
        <v>132</v>
      </c>
      <c r="AU130" s="161" t="s">
        <v>82</v>
      </c>
      <c r="AV130" s="14" t="s">
        <v>118</v>
      </c>
      <c r="AW130" s="14" t="s">
        <v>32</v>
      </c>
      <c r="AX130" s="14" t="s">
        <v>80</v>
      </c>
      <c r="AY130" s="161" t="s">
        <v>111</v>
      </c>
    </row>
    <row r="131" spans="1:65" s="2" customFormat="1" ht="24.2" customHeight="1">
      <c r="A131" s="28"/>
      <c r="B131" s="135"/>
      <c r="C131" s="167" t="s">
        <v>118</v>
      </c>
      <c r="D131" s="167" t="s">
        <v>136</v>
      </c>
      <c r="E131" s="168" t="s">
        <v>137</v>
      </c>
      <c r="F131" s="169" t="s">
        <v>138</v>
      </c>
      <c r="G131" s="170" t="s">
        <v>129</v>
      </c>
      <c r="H131" s="171">
        <v>33.075000000000003</v>
      </c>
      <c r="I131" s="172"/>
      <c r="J131" s="172">
        <f>ROUND(I131*H131,2)</f>
        <v>0</v>
      </c>
      <c r="K131" s="173"/>
      <c r="L131" s="174"/>
      <c r="M131" s="175" t="s">
        <v>1</v>
      </c>
      <c r="N131" s="176" t="s">
        <v>40</v>
      </c>
      <c r="O131" s="145"/>
      <c r="P131" s="145">
        <f>O131*H131</f>
        <v>0</v>
      </c>
      <c r="Q131" s="145"/>
      <c r="R131" s="145">
        <f>Q131*H131</f>
        <v>0</v>
      </c>
      <c r="S131" s="145">
        <v>0</v>
      </c>
      <c r="T131" s="146">
        <f>S131*H131</f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47" t="s">
        <v>139</v>
      </c>
      <c r="AT131" s="147" t="s">
        <v>136</v>
      </c>
      <c r="AU131" s="147" t="s">
        <v>82</v>
      </c>
      <c r="AY131" s="16" t="s">
        <v>111</v>
      </c>
      <c r="BE131" s="148">
        <f>IF(N131="základní",J131,0)</f>
        <v>0</v>
      </c>
      <c r="BF131" s="148">
        <f>IF(N131="snížená",J131,0)</f>
        <v>0</v>
      </c>
      <c r="BG131" s="148">
        <f>IF(N131="zákl. přenesená",J131,0)</f>
        <v>0</v>
      </c>
      <c r="BH131" s="148">
        <f>IF(N131="sníž. přenesená",J131,0)</f>
        <v>0</v>
      </c>
      <c r="BI131" s="148">
        <f>IF(N131="nulová",J131,0)</f>
        <v>0</v>
      </c>
      <c r="BJ131" s="16" t="s">
        <v>80</v>
      </c>
      <c r="BK131" s="148">
        <f>ROUND(I131*H131,2)</f>
        <v>0</v>
      </c>
      <c r="BL131" s="16" t="s">
        <v>118</v>
      </c>
      <c r="BM131" s="147" t="s">
        <v>140</v>
      </c>
    </row>
    <row r="132" spans="1:65" s="2" customFormat="1" ht="19.5">
      <c r="A132" s="28"/>
      <c r="B132" s="29"/>
      <c r="C132" s="28"/>
      <c r="D132" s="149" t="s">
        <v>120</v>
      </c>
      <c r="E132" s="28"/>
      <c r="F132" s="150" t="s">
        <v>138</v>
      </c>
      <c r="G132" s="28"/>
      <c r="H132" s="28"/>
      <c r="I132" s="28"/>
      <c r="J132" s="28"/>
      <c r="K132" s="28"/>
      <c r="L132" s="29"/>
      <c r="M132" s="151"/>
      <c r="N132" s="152"/>
      <c r="O132" s="54"/>
      <c r="P132" s="54"/>
      <c r="Q132" s="54"/>
      <c r="R132" s="54"/>
      <c r="S132" s="54"/>
      <c r="T132" s="55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T132" s="16" t="s">
        <v>120</v>
      </c>
      <c r="AU132" s="16" t="s">
        <v>82</v>
      </c>
    </row>
    <row r="133" spans="1:65" s="13" customFormat="1">
      <c r="B133" s="153"/>
      <c r="D133" s="149" t="s">
        <v>132</v>
      </c>
      <c r="E133" s="154" t="s">
        <v>1</v>
      </c>
      <c r="F133" s="155" t="s">
        <v>133</v>
      </c>
      <c r="H133" s="156">
        <v>31.5</v>
      </c>
      <c r="L133" s="153"/>
      <c r="M133" s="157"/>
      <c r="N133" s="158"/>
      <c r="O133" s="158"/>
      <c r="P133" s="158"/>
      <c r="Q133" s="158"/>
      <c r="R133" s="158"/>
      <c r="S133" s="158"/>
      <c r="T133" s="159"/>
      <c r="AT133" s="154" t="s">
        <v>132</v>
      </c>
      <c r="AU133" s="154" t="s">
        <v>82</v>
      </c>
      <c r="AV133" s="13" t="s">
        <v>82</v>
      </c>
      <c r="AW133" s="13" t="s">
        <v>32</v>
      </c>
      <c r="AX133" s="13" t="s">
        <v>80</v>
      </c>
      <c r="AY133" s="154" t="s">
        <v>111</v>
      </c>
    </row>
    <row r="134" spans="1:65" s="13" customFormat="1">
      <c r="B134" s="153"/>
      <c r="D134" s="149" t="s">
        <v>132</v>
      </c>
      <c r="F134" s="155" t="s">
        <v>141</v>
      </c>
      <c r="H134" s="156">
        <v>33.075000000000003</v>
      </c>
      <c r="L134" s="153"/>
      <c r="M134" s="157"/>
      <c r="N134" s="158"/>
      <c r="O134" s="158"/>
      <c r="P134" s="158"/>
      <c r="Q134" s="158"/>
      <c r="R134" s="158"/>
      <c r="S134" s="158"/>
      <c r="T134" s="159"/>
      <c r="AT134" s="154" t="s">
        <v>132</v>
      </c>
      <c r="AU134" s="154" t="s">
        <v>82</v>
      </c>
      <c r="AV134" s="13" t="s">
        <v>82</v>
      </c>
      <c r="AW134" s="13" t="s">
        <v>3</v>
      </c>
      <c r="AX134" s="13" t="s">
        <v>80</v>
      </c>
      <c r="AY134" s="154" t="s">
        <v>111</v>
      </c>
    </row>
    <row r="135" spans="1:65" s="2" customFormat="1" ht="14.45" customHeight="1">
      <c r="A135" s="28"/>
      <c r="B135" s="135"/>
      <c r="C135" s="167" t="s">
        <v>142</v>
      </c>
      <c r="D135" s="167" t="s">
        <v>136</v>
      </c>
      <c r="E135" s="168" t="s">
        <v>143</v>
      </c>
      <c r="F135" s="169" t="s">
        <v>144</v>
      </c>
      <c r="G135" s="170" t="s">
        <v>129</v>
      </c>
      <c r="H135" s="171">
        <v>34.755000000000003</v>
      </c>
      <c r="I135" s="172"/>
      <c r="J135" s="172">
        <f>ROUND(I135*H135,2)</f>
        <v>0</v>
      </c>
      <c r="K135" s="173"/>
      <c r="L135" s="174"/>
      <c r="M135" s="175" t="s">
        <v>1</v>
      </c>
      <c r="N135" s="176" t="s">
        <v>40</v>
      </c>
      <c r="O135" s="145"/>
      <c r="P135" s="145">
        <f>O135*H135</f>
        <v>0</v>
      </c>
      <c r="Q135" s="145"/>
      <c r="R135" s="145">
        <f>Q135*H135</f>
        <v>0</v>
      </c>
      <c r="S135" s="145">
        <v>0</v>
      </c>
      <c r="T135" s="146">
        <f>S135*H135</f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47" t="s">
        <v>139</v>
      </c>
      <c r="AT135" s="147" t="s">
        <v>136</v>
      </c>
      <c r="AU135" s="147" t="s">
        <v>82</v>
      </c>
      <c r="AY135" s="16" t="s">
        <v>111</v>
      </c>
      <c r="BE135" s="148">
        <f>IF(N135="základní",J135,0)</f>
        <v>0</v>
      </c>
      <c r="BF135" s="148">
        <f>IF(N135="snížená",J135,0)</f>
        <v>0</v>
      </c>
      <c r="BG135" s="148">
        <f>IF(N135="zákl. přenesená",J135,0)</f>
        <v>0</v>
      </c>
      <c r="BH135" s="148">
        <f>IF(N135="sníž. přenesená",J135,0)</f>
        <v>0</v>
      </c>
      <c r="BI135" s="148">
        <f>IF(N135="nulová",J135,0)</f>
        <v>0</v>
      </c>
      <c r="BJ135" s="16" t="s">
        <v>80</v>
      </c>
      <c r="BK135" s="148">
        <f>ROUND(I135*H135,2)</f>
        <v>0</v>
      </c>
      <c r="BL135" s="16" t="s">
        <v>118</v>
      </c>
      <c r="BM135" s="147" t="s">
        <v>145</v>
      </c>
    </row>
    <row r="136" spans="1:65" s="2" customFormat="1">
      <c r="A136" s="28"/>
      <c r="B136" s="29"/>
      <c r="C136" s="28"/>
      <c r="D136" s="149" t="s">
        <v>120</v>
      </c>
      <c r="E136" s="28"/>
      <c r="F136" s="150" t="s">
        <v>144</v>
      </c>
      <c r="G136" s="28"/>
      <c r="H136" s="28"/>
      <c r="I136" s="28"/>
      <c r="J136" s="28"/>
      <c r="K136" s="28"/>
      <c r="L136" s="29"/>
      <c r="M136" s="151"/>
      <c r="N136" s="152"/>
      <c r="O136" s="54"/>
      <c r="P136" s="54"/>
      <c r="Q136" s="54"/>
      <c r="R136" s="54"/>
      <c r="S136" s="54"/>
      <c r="T136" s="55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T136" s="16" t="s">
        <v>120</v>
      </c>
      <c r="AU136" s="16" t="s">
        <v>82</v>
      </c>
    </row>
    <row r="137" spans="1:65" s="13" customFormat="1">
      <c r="B137" s="153"/>
      <c r="D137" s="149" t="s">
        <v>132</v>
      </c>
      <c r="E137" s="154" t="s">
        <v>1</v>
      </c>
      <c r="F137" s="155" t="s">
        <v>134</v>
      </c>
      <c r="H137" s="156">
        <v>33.1</v>
      </c>
      <c r="L137" s="153"/>
      <c r="M137" s="157"/>
      <c r="N137" s="158"/>
      <c r="O137" s="158"/>
      <c r="P137" s="158"/>
      <c r="Q137" s="158"/>
      <c r="R137" s="158"/>
      <c r="S137" s="158"/>
      <c r="T137" s="159"/>
      <c r="AT137" s="154" t="s">
        <v>132</v>
      </c>
      <c r="AU137" s="154" t="s">
        <v>82</v>
      </c>
      <c r="AV137" s="13" t="s">
        <v>82</v>
      </c>
      <c r="AW137" s="13" t="s">
        <v>32</v>
      </c>
      <c r="AX137" s="13" t="s">
        <v>80</v>
      </c>
      <c r="AY137" s="154" t="s">
        <v>111</v>
      </c>
    </row>
    <row r="138" spans="1:65" s="13" customFormat="1">
      <c r="B138" s="153"/>
      <c r="D138" s="149" t="s">
        <v>132</v>
      </c>
      <c r="F138" s="155" t="s">
        <v>146</v>
      </c>
      <c r="H138" s="156">
        <v>34.755000000000003</v>
      </c>
      <c r="L138" s="153"/>
      <c r="M138" s="157"/>
      <c r="N138" s="158"/>
      <c r="O138" s="158"/>
      <c r="P138" s="158"/>
      <c r="Q138" s="158"/>
      <c r="R138" s="158"/>
      <c r="S138" s="158"/>
      <c r="T138" s="159"/>
      <c r="AT138" s="154" t="s">
        <v>132</v>
      </c>
      <c r="AU138" s="154" t="s">
        <v>82</v>
      </c>
      <c r="AV138" s="13" t="s">
        <v>82</v>
      </c>
      <c r="AW138" s="13" t="s">
        <v>3</v>
      </c>
      <c r="AX138" s="13" t="s">
        <v>80</v>
      </c>
      <c r="AY138" s="154" t="s">
        <v>111</v>
      </c>
    </row>
    <row r="139" spans="1:65" s="2" customFormat="1" ht="24.2" customHeight="1">
      <c r="A139" s="28"/>
      <c r="B139" s="135"/>
      <c r="C139" s="136" t="s">
        <v>112</v>
      </c>
      <c r="D139" s="136" t="s">
        <v>114</v>
      </c>
      <c r="E139" s="137" t="s">
        <v>147</v>
      </c>
      <c r="F139" s="138" t="s">
        <v>148</v>
      </c>
      <c r="G139" s="139" t="s">
        <v>117</v>
      </c>
      <c r="H139" s="140">
        <v>138</v>
      </c>
      <c r="I139" s="141"/>
      <c r="J139" s="141">
        <f>ROUND(I139*H139,2)</f>
        <v>0</v>
      </c>
      <c r="K139" s="142"/>
      <c r="L139" s="29"/>
      <c r="M139" s="143" t="s">
        <v>1</v>
      </c>
      <c r="N139" s="144" t="s">
        <v>40</v>
      </c>
      <c r="O139" s="145"/>
      <c r="P139" s="145">
        <f>O139*H139</f>
        <v>0</v>
      </c>
      <c r="Q139" s="145"/>
      <c r="R139" s="145">
        <f>Q139*H139</f>
        <v>0</v>
      </c>
      <c r="S139" s="145">
        <v>0</v>
      </c>
      <c r="T139" s="146">
        <f>S139*H139</f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47" t="s">
        <v>118</v>
      </c>
      <c r="AT139" s="147" t="s">
        <v>114</v>
      </c>
      <c r="AU139" s="147" t="s">
        <v>82</v>
      </c>
      <c r="AY139" s="16" t="s">
        <v>111</v>
      </c>
      <c r="BE139" s="148">
        <f>IF(N139="základní",J139,0)</f>
        <v>0</v>
      </c>
      <c r="BF139" s="148">
        <f>IF(N139="snížená",J139,0)</f>
        <v>0</v>
      </c>
      <c r="BG139" s="148">
        <f>IF(N139="zákl. přenesená",J139,0)</f>
        <v>0</v>
      </c>
      <c r="BH139" s="148">
        <f>IF(N139="sníž. přenesená",J139,0)</f>
        <v>0</v>
      </c>
      <c r="BI139" s="148">
        <f>IF(N139="nulová",J139,0)</f>
        <v>0</v>
      </c>
      <c r="BJ139" s="16" t="s">
        <v>80</v>
      </c>
      <c r="BK139" s="148">
        <f>ROUND(I139*H139,2)</f>
        <v>0</v>
      </c>
      <c r="BL139" s="16" t="s">
        <v>118</v>
      </c>
      <c r="BM139" s="147" t="s">
        <v>149</v>
      </c>
    </row>
    <row r="140" spans="1:65" s="2" customFormat="1" ht="19.5">
      <c r="A140" s="28"/>
      <c r="B140" s="29"/>
      <c r="C140" s="28"/>
      <c r="D140" s="149" t="s">
        <v>120</v>
      </c>
      <c r="E140" s="28"/>
      <c r="F140" s="150" t="s">
        <v>150</v>
      </c>
      <c r="G140" s="28"/>
      <c r="H140" s="28"/>
      <c r="I140" s="28"/>
      <c r="J140" s="28"/>
      <c r="K140" s="28"/>
      <c r="L140" s="29"/>
      <c r="M140" s="151"/>
      <c r="N140" s="152"/>
      <c r="O140" s="54"/>
      <c r="P140" s="54"/>
      <c r="Q140" s="54"/>
      <c r="R140" s="54"/>
      <c r="S140" s="54"/>
      <c r="T140" s="55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T140" s="16" t="s">
        <v>120</v>
      </c>
      <c r="AU140" s="16" t="s">
        <v>82</v>
      </c>
    </row>
    <row r="141" spans="1:65" s="2" customFormat="1" ht="24.2" customHeight="1">
      <c r="A141" s="28"/>
      <c r="B141" s="135"/>
      <c r="C141" s="136" t="s">
        <v>151</v>
      </c>
      <c r="D141" s="136" t="s">
        <v>114</v>
      </c>
      <c r="E141" s="137" t="s">
        <v>152</v>
      </c>
      <c r="F141" s="138" t="s">
        <v>153</v>
      </c>
      <c r="G141" s="139" t="s">
        <v>117</v>
      </c>
      <c r="H141" s="140">
        <v>12.36</v>
      </c>
      <c r="I141" s="141"/>
      <c r="J141" s="141">
        <f>ROUND(I141*H141,2)</f>
        <v>0</v>
      </c>
      <c r="K141" s="142"/>
      <c r="L141" s="29"/>
      <c r="M141" s="143" t="s">
        <v>1</v>
      </c>
      <c r="N141" s="144" t="s">
        <v>40</v>
      </c>
      <c r="O141" s="145"/>
      <c r="P141" s="145">
        <f>O141*H141</f>
        <v>0</v>
      </c>
      <c r="Q141" s="145"/>
      <c r="R141" s="145">
        <f>Q141*H141</f>
        <v>0</v>
      </c>
      <c r="S141" s="145">
        <v>0</v>
      </c>
      <c r="T141" s="146">
        <f>S141*H141</f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147" t="s">
        <v>118</v>
      </c>
      <c r="AT141" s="147" t="s">
        <v>114</v>
      </c>
      <c r="AU141" s="147" t="s">
        <v>82</v>
      </c>
      <c r="AY141" s="16" t="s">
        <v>111</v>
      </c>
      <c r="BE141" s="148">
        <f>IF(N141="základní",J141,0)</f>
        <v>0</v>
      </c>
      <c r="BF141" s="148">
        <f>IF(N141="snížená",J141,0)</f>
        <v>0</v>
      </c>
      <c r="BG141" s="148">
        <f>IF(N141="zákl. přenesená",J141,0)</f>
        <v>0</v>
      </c>
      <c r="BH141" s="148">
        <f>IF(N141="sníž. přenesená",J141,0)</f>
        <v>0</v>
      </c>
      <c r="BI141" s="148">
        <f>IF(N141="nulová",J141,0)</f>
        <v>0</v>
      </c>
      <c r="BJ141" s="16" t="s">
        <v>80</v>
      </c>
      <c r="BK141" s="148">
        <f>ROUND(I141*H141,2)</f>
        <v>0</v>
      </c>
      <c r="BL141" s="16" t="s">
        <v>118</v>
      </c>
      <c r="BM141" s="147" t="s">
        <v>154</v>
      </c>
    </row>
    <row r="142" spans="1:65" s="2" customFormat="1" ht="19.5">
      <c r="A142" s="28"/>
      <c r="B142" s="29"/>
      <c r="C142" s="28"/>
      <c r="D142" s="149" t="s">
        <v>120</v>
      </c>
      <c r="E142" s="28"/>
      <c r="F142" s="150" t="s">
        <v>155</v>
      </c>
      <c r="G142" s="28"/>
      <c r="H142" s="28"/>
      <c r="I142" s="28"/>
      <c r="J142" s="28"/>
      <c r="K142" s="28"/>
      <c r="L142" s="29"/>
      <c r="M142" s="151"/>
      <c r="N142" s="152"/>
      <c r="O142" s="54"/>
      <c r="P142" s="54"/>
      <c r="Q142" s="54"/>
      <c r="R142" s="54"/>
      <c r="S142" s="54"/>
      <c r="T142" s="55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T142" s="16" t="s">
        <v>120</v>
      </c>
      <c r="AU142" s="16" t="s">
        <v>82</v>
      </c>
    </row>
    <row r="143" spans="1:65" s="13" customFormat="1">
      <c r="B143" s="153"/>
      <c r="D143" s="149" t="s">
        <v>132</v>
      </c>
      <c r="E143" s="154" t="s">
        <v>1</v>
      </c>
      <c r="F143" s="155" t="s">
        <v>156</v>
      </c>
      <c r="H143" s="156">
        <v>12.36</v>
      </c>
      <c r="L143" s="153"/>
      <c r="M143" s="157"/>
      <c r="N143" s="158"/>
      <c r="O143" s="158"/>
      <c r="P143" s="158"/>
      <c r="Q143" s="158"/>
      <c r="R143" s="158"/>
      <c r="S143" s="158"/>
      <c r="T143" s="159"/>
      <c r="AT143" s="154" t="s">
        <v>132</v>
      </c>
      <c r="AU143" s="154" t="s">
        <v>82</v>
      </c>
      <c r="AV143" s="13" t="s">
        <v>82</v>
      </c>
      <c r="AW143" s="13" t="s">
        <v>32</v>
      </c>
      <c r="AX143" s="13" t="s">
        <v>80</v>
      </c>
      <c r="AY143" s="154" t="s">
        <v>111</v>
      </c>
    </row>
    <row r="144" spans="1:65" s="12" customFormat="1" ht="22.9" customHeight="1">
      <c r="B144" s="123"/>
      <c r="D144" s="124" t="s">
        <v>74</v>
      </c>
      <c r="E144" s="133" t="s">
        <v>157</v>
      </c>
      <c r="F144" s="133" t="s">
        <v>158</v>
      </c>
      <c r="J144" s="134">
        <f>BK144</f>
        <v>0</v>
      </c>
      <c r="L144" s="123"/>
      <c r="M144" s="127"/>
      <c r="N144" s="128"/>
      <c r="O144" s="128"/>
      <c r="P144" s="129">
        <f>SUM(P145:P154)</f>
        <v>0</v>
      </c>
      <c r="Q144" s="128"/>
      <c r="R144" s="129">
        <f>SUM(R145:R154)</f>
        <v>0</v>
      </c>
      <c r="S144" s="128"/>
      <c r="T144" s="130">
        <f>SUM(T145:T154)</f>
        <v>2.2080000000000002</v>
      </c>
      <c r="AR144" s="124" t="s">
        <v>80</v>
      </c>
      <c r="AT144" s="131" t="s">
        <v>74</v>
      </c>
      <c r="AU144" s="131" t="s">
        <v>80</v>
      </c>
      <c r="AY144" s="124" t="s">
        <v>111</v>
      </c>
      <c r="BK144" s="132">
        <f>SUM(BK145:BK154)</f>
        <v>0</v>
      </c>
    </row>
    <row r="145" spans="1:65" s="2" customFormat="1" ht="24.2" customHeight="1">
      <c r="A145" s="28"/>
      <c r="B145" s="135"/>
      <c r="C145" s="136" t="s">
        <v>139</v>
      </c>
      <c r="D145" s="136" t="s">
        <v>114</v>
      </c>
      <c r="E145" s="137" t="s">
        <v>159</v>
      </c>
      <c r="F145" s="138" t="s">
        <v>160</v>
      </c>
      <c r="G145" s="139" t="s">
        <v>117</v>
      </c>
      <c r="H145" s="140">
        <v>138</v>
      </c>
      <c r="I145" s="141"/>
      <c r="J145" s="141">
        <f>ROUND(I145*H145,2)</f>
        <v>0</v>
      </c>
      <c r="K145" s="142"/>
      <c r="L145" s="29"/>
      <c r="M145" s="143" t="s">
        <v>1</v>
      </c>
      <c r="N145" s="144" t="s">
        <v>40</v>
      </c>
      <c r="O145" s="145"/>
      <c r="P145" s="145">
        <f>O145*H145</f>
        <v>0</v>
      </c>
      <c r="Q145" s="145"/>
      <c r="R145" s="145">
        <f>Q145*H145</f>
        <v>0</v>
      </c>
      <c r="S145" s="145">
        <v>0</v>
      </c>
      <c r="T145" s="146">
        <f>S145*H145</f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47" t="s">
        <v>118</v>
      </c>
      <c r="AT145" s="147" t="s">
        <v>114</v>
      </c>
      <c r="AU145" s="147" t="s">
        <v>82</v>
      </c>
      <c r="AY145" s="16" t="s">
        <v>111</v>
      </c>
      <c r="BE145" s="148">
        <f>IF(N145="základní",J145,0)</f>
        <v>0</v>
      </c>
      <c r="BF145" s="148">
        <f>IF(N145="snížená",J145,0)</f>
        <v>0</v>
      </c>
      <c r="BG145" s="148">
        <f>IF(N145="zákl. přenesená",J145,0)</f>
        <v>0</v>
      </c>
      <c r="BH145" s="148">
        <f>IF(N145="sníž. přenesená",J145,0)</f>
        <v>0</v>
      </c>
      <c r="BI145" s="148">
        <f>IF(N145="nulová",J145,0)</f>
        <v>0</v>
      </c>
      <c r="BJ145" s="16" t="s">
        <v>80</v>
      </c>
      <c r="BK145" s="148">
        <f>ROUND(I145*H145,2)</f>
        <v>0</v>
      </c>
      <c r="BL145" s="16" t="s">
        <v>118</v>
      </c>
      <c r="BM145" s="147" t="s">
        <v>161</v>
      </c>
    </row>
    <row r="146" spans="1:65" s="2" customFormat="1" ht="29.25">
      <c r="A146" s="28"/>
      <c r="B146" s="29"/>
      <c r="C146" s="28"/>
      <c r="D146" s="149" t="s">
        <v>120</v>
      </c>
      <c r="E146" s="28"/>
      <c r="F146" s="150" t="s">
        <v>162</v>
      </c>
      <c r="G146" s="28"/>
      <c r="H146" s="28"/>
      <c r="I146" s="28"/>
      <c r="J146" s="28"/>
      <c r="K146" s="28"/>
      <c r="L146" s="29"/>
      <c r="M146" s="151"/>
      <c r="N146" s="152"/>
      <c r="O146" s="54"/>
      <c r="P146" s="54"/>
      <c r="Q146" s="54"/>
      <c r="R146" s="54"/>
      <c r="S146" s="54"/>
      <c r="T146" s="55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T146" s="16" t="s">
        <v>120</v>
      </c>
      <c r="AU146" s="16" t="s">
        <v>82</v>
      </c>
    </row>
    <row r="147" spans="1:65" s="2" customFormat="1" ht="24.2" customHeight="1">
      <c r="A147" s="28"/>
      <c r="B147" s="135"/>
      <c r="C147" s="136" t="s">
        <v>157</v>
      </c>
      <c r="D147" s="136" t="s">
        <v>114</v>
      </c>
      <c r="E147" s="137" t="s">
        <v>163</v>
      </c>
      <c r="F147" s="138" t="s">
        <v>164</v>
      </c>
      <c r="G147" s="139" t="s">
        <v>117</v>
      </c>
      <c r="H147" s="140">
        <v>138</v>
      </c>
      <c r="I147" s="141"/>
      <c r="J147" s="141">
        <f>ROUND(I147*H147,2)</f>
        <v>0</v>
      </c>
      <c r="K147" s="142"/>
      <c r="L147" s="29"/>
      <c r="M147" s="143" t="s">
        <v>1</v>
      </c>
      <c r="N147" s="144" t="s">
        <v>40</v>
      </c>
      <c r="O147" s="145"/>
      <c r="P147" s="145">
        <f>O147*H147</f>
        <v>0</v>
      </c>
      <c r="Q147" s="145"/>
      <c r="R147" s="145">
        <f>Q147*H147</f>
        <v>0</v>
      </c>
      <c r="S147" s="145">
        <v>0</v>
      </c>
      <c r="T147" s="146">
        <f>S147*H147</f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147" t="s">
        <v>118</v>
      </c>
      <c r="AT147" s="147" t="s">
        <v>114</v>
      </c>
      <c r="AU147" s="147" t="s">
        <v>82</v>
      </c>
      <c r="AY147" s="16" t="s">
        <v>111</v>
      </c>
      <c r="BE147" s="148">
        <f>IF(N147="základní",J147,0)</f>
        <v>0</v>
      </c>
      <c r="BF147" s="148">
        <f>IF(N147="snížená",J147,0)</f>
        <v>0</v>
      </c>
      <c r="BG147" s="148">
        <f>IF(N147="zákl. přenesená",J147,0)</f>
        <v>0</v>
      </c>
      <c r="BH147" s="148">
        <f>IF(N147="sníž. přenesená",J147,0)</f>
        <v>0</v>
      </c>
      <c r="BI147" s="148">
        <f>IF(N147="nulová",J147,0)</f>
        <v>0</v>
      </c>
      <c r="BJ147" s="16" t="s">
        <v>80</v>
      </c>
      <c r="BK147" s="148">
        <f>ROUND(I147*H147,2)</f>
        <v>0</v>
      </c>
      <c r="BL147" s="16" t="s">
        <v>118</v>
      </c>
      <c r="BM147" s="147" t="s">
        <v>165</v>
      </c>
    </row>
    <row r="148" spans="1:65" s="2" customFormat="1" ht="29.25">
      <c r="A148" s="28"/>
      <c r="B148" s="29"/>
      <c r="C148" s="28"/>
      <c r="D148" s="149" t="s">
        <v>120</v>
      </c>
      <c r="E148" s="28"/>
      <c r="F148" s="150" t="s">
        <v>166</v>
      </c>
      <c r="G148" s="28"/>
      <c r="H148" s="28"/>
      <c r="I148" s="28"/>
      <c r="J148" s="28"/>
      <c r="K148" s="28"/>
      <c r="L148" s="29"/>
      <c r="M148" s="151"/>
      <c r="N148" s="152"/>
      <c r="O148" s="54"/>
      <c r="P148" s="54"/>
      <c r="Q148" s="54"/>
      <c r="R148" s="54"/>
      <c r="S148" s="54"/>
      <c r="T148" s="55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T148" s="16" t="s">
        <v>120</v>
      </c>
      <c r="AU148" s="16" t="s">
        <v>82</v>
      </c>
    </row>
    <row r="149" spans="1:65" s="2" customFormat="1" ht="24.2" customHeight="1">
      <c r="A149" s="28"/>
      <c r="B149" s="135"/>
      <c r="C149" s="136" t="s">
        <v>167</v>
      </c>
      <c r="D149" s="136" t="s">
        <v>114</v>
      </c>
      <c r="E149" s="137" t="s">
        <v>168</v>
      </c>
      <c r="F149" s="138" t="s">
        <v>169</v>
      </c>
      <c r="G149" s="139" t="s">
        <v>117</v>
      </c>
      <c r="H149" s="140">
        <v>138</v>
      </c>
      <c r="I149" s="141"/>
      <c r="J149" s="141">
        <f>ROUND(I149*H149,2)</f>
        <v>0</v>
      </c>
      <c r="K149" s="142"/>
      <c r="L149" s="29"/>
      <c r="M149" s="143" t="s">
        <v>1</v>
      </c>
      <c r="N149" s="144" t="s">
        <v>40</v>
      </c>
      <c r="O149" s="145"/>
      <c r="P149" s="145">
        <f>O149*H149</f>
        <v>0</v>
      </c>
      <c r="Q149" s="145"/>
      <c r="R149" s="145">
        <f>Q149*H149</f>
        <v>0</v>
      </c>
      <c r="S149" s="145">
        <v>0</v>
      </c>
      <c r="T149" s="146">
        <f>S149*H149</f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147" t="s">
        <v>118</v>
      </c>
      <c r="AT149" s="147" t="s">
        <v>114</v>
      </c>
      <c r="AU149" s="147" t="s">
        <v>82</v>
      </c>
      <c r="AY149" s="16" t="s">
        <v>111</v>
      </c>
      <c r="BE149" s="148">
        <f>IF(N149="základní",J149,0)</f>
        <v>0</v>
      </c>
      <c r="BF149" s="148">
        <f>IF(N149="snížená",J149,0)</f>
        <v>0</v>
      </c>
      <c r="BG149" s="148">
        <f>IF(N149="zákl. přenesená",J149,0)</f>
        <v>0</v>
      </c>
      <c r="BH149" s="148">
        <f>IF(N149="sníž. přenesená",J149,0)</f>
        <v>0</v>
      </c>
      <c r="BI149" s="148">
        <f>IF(N149="nulová",J149,0)</f>
        <v>0</v>
      </c>
      <c r="BJ149" s="16" t="s">
        <v>80</v>
      </c>
      <c r="BK149" s="148">
        <f>ROUND(I149*H149,2)</f>
        <v>0</v>
      </c>
      <c r="BL149" s="16" t="s">
        <v>118</v>
      </c>
      <c r="BM149" s="147" t="s">
        <v>170</v>
      </c>
    </row>
    <row r="150" spans="1:65" s="2" customFormat="1" ht="29.25">
      <c r="A150" s="28"/>
      <c r="B150" s="29"/>
      <c r="C150" s="28"/>
      <c r="D150" s="149" t="s">
        <v>120</v>
      </c>
      <c r="E150" s="28"/>
      <c r="F150" s="150" t="s">
        <v>171</v>
      </c>
      <c r="G150" s="28"/>
      <c r="H150" s="28"/>
      <c r="I150" s="28"/>
      <c r="J150" s="28"/>
      <c r="K150" s="28"/>
      <c r="L150" s="29"/>
      <c r="M150" s="151"/>
      <c r="N150" s="152"/>
      <c r="O150" s="54"/>
      <c r="P150" s="54"/>
      <c r="Q150" s="54"/>
      <c r="R150" s="54"/>
      <c r="S150" s="54"/>
      <c r="T150" s="55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T150" s="16" t="s">
        <v>120</v>
      </c>
      <c r="AU150" s="16" t="s">
        <v>82</v>
      </c>
    </row>
    <row r="151" spans="1:65" s="2" customFormat="1" ht="14.45" customHeight="1">
      <c r="A151" s="28"/>
      <c r="B151" s="135"/>
      <c r="C151" s="136" t="s">
        <v>172</v>
      </c>
      <c r="D151" s="136" t="s">
        <v>114</v>
      </c>
      <c r="E151" s="137" t="s">
        <v>173</v>
      </c>
      <c r="F151" s="138" t="s">
        <v>174</v>
      </c>
      <c r="G151" s="139" t="s">
        <v>117</v>
      </c>
      <c r="H151" s="140">
        <v>138</v>
      </c>
      <c r="I151" s="141"/>
      <c r="J151" s="141">
        <f>ROUND(I151*H151,2)</f>
        <v>0</v>
      </c>
      <c r="K151" s="142"/>
      <c r="L151" s="29"/>
      <c r="M151" s="143" t="s">
        <v>1</v>
      </c>
      <c r="N151" s="144" t="s">
        <v>40</v>
      </c>
      <c r="O151" s="145"/>
      <c r="P151" s="145">
        <f>O151*H151</f>
        <v>0</v>
      </c>
      <c r="Q151" s="145"/>
      <c r="R151" s="145">
        <f>Q151*H151</f>
        <v>0</v>
      </c>
      <c r="S151" s="145">
        <v>1.6E-2</v>
      </c>
      <c r="T151" s="146">
        <f>S151*H151</f>
        <v>2.2080000000000002</v>
      </c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R151" s="147" t="s">
        <v>118</v>
      </c>
      <c r="AT151" s="147" t="s">
        <v>114</v>
      </c>
      <c r="AU151" s="147" t="s">
        <v>82</v>
      </c>
      <c r="AY151" s="16" t="s">
        <v>111</v>
      </c>
      <c r="BE151" s="148">
        <f>IF(N151="základní",J151,0)</f>
        <v>0</v>
      </c>
      <c r="BF151" s="148">
        <f>IF(N151="snížená",J151,0)</f>
        <v>0</v>
      </c>
      <c r="BG151" s="148">
        <f>IF(N151="zákl. přenesená",J151,0)</f>
        <v>0</v>
      </c>
      <c r="BH151" s="148">
        <f>IF(N151="sníž. přenesená",J151,0)</f>
        <v>0</v>
      </c>
      <c r="BI151" s="148">
        <f>IF(N151="nulová",J151,0)</f>
        <v>0</v>
      </c>
      <c r="BJ151" s="16" t="s">
        <v>80</v>
      </c>
      <c r="BK151" s="148">
        <f>ROUND(I151*H151,2)</f>
        <v>0</v>
      </c>
      <c r="BL151" s="16" t="s">
        <v>118</v>
      </c>
      <c r="BM151" s="147" t="s">
        <v>175</v>
      </c>
    </row>
    <row r="152" spans="1:65" s="2" customFormat="1" ht="19.5">
      <c r="A152" s="28"/>
      <c r="B152" s="29"/>
      <c r="C152" s="28"/>
      <c r="D152" s="149" t="s">
        <v>120</v>
      </c>
      <c r="E152" s="28"/>
      <c r="F152" s="150" t="s">
        <v>176</v>
      </c>
      <c r="G152" s="28"/>
      <c r="H152" s="28"/>
      <c r="I152" s="28"/>
      <c r="J152" s="28"/>
      <c r="K152" s="28"/>
      <c r="L152" s="29"/>
      <c r="M152" s="151"/>
      <c r="N152" s="152"/>
      <c r="O152" s="54"/>
      <c r="P152" s="54"/>
      <c r="Q152" s="54"/>
      <c r="R152" s="54"/>
      <c r="S152" s="54"/>
      <c r="T152" s="55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T152" s="16" t="s">
        <v>120</v>
      </c>
      <c r="AU152" s="16" t="s">
        <v>82</v>
      </c>
    </row>
    <row r="153" spans="1:65" s="2" customFormat="1" ht="24.2" customHeight="1">
      <c r="A153" s="28"/>
      <c r="B153" s="135"/>
      <c r="C153" s="136" t="s">
        <v>177</v>
      </c>
      <c r="D153" s="136" t="s">
        <v>114</v>
      </c>
      <c r="E153" s="137" t="s">
        <v>178</v>
      </c>
      <c r="F153" s="138" t="s">
        <v>179</v>
      </c>
      <c r="G153" s="139" t="s">
        <v>117</v>
      </c>
      <c r="H153" s="140">
        <v>138</v>
      </c>
      <c r="I153" s="141"/>
      <c r="J153" s="141">
        <f>ROUND(I153*H153,2)</f>
        <v>0</v>
      </c>
      <c r="K153" s="142"/>
      <c r="L153" s="29"/>
      <c r="M153" s="143" t="s">
        <v>1</v>
      </c>
      <c r="N153" s="144" t="s">
        <v>40</v>
      </c>
      <c r="O153" s="145"/>
      <c r="P153" s="145">
        <f>O153*H153</f>
        <v>0</v>
      </c>
      <c r="Q153" s="145"/>
      <c r="R153" s="145">
        <f>Q153*H153</f>
        <v>0</v>
      </c>
      <c r="S153" s="145">
        <v>0</v>
      </c>
      <c r="T153" s="146">
        <f>S153*H153</f>
        <v>0</v>
      </c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R153" s="147" t="s">
        <v>118</v>
      </c>
      <c r="AT153" s="147" t="s">
        <v>114</v>
      </c>
      <c r="AU153" s="147" t="s">
        <v>82</v>
      </c>
      <c r="AY153" s="16" t="s">
        <v>111</v>
      </c>
      <c r="BE153" s="148">
        <f>IF(N153="základní",J153,0)</f>
        <v>0</v>
      </c>
      <c r="BF153" s="148">
        <f>IF(N153="snížená",J153,0)</f>
        <v>0</v>
      </c>
      <c r="BG153" s="148">
        <f>IF(N153="zákl. přenesená",J153,0)</f>
        <v>0</v>
      </c>
      <c r="BH153" s="148">
        <f>IF(N153="sníž. přenesená",J153,0)</f>
        <v>0</v>
      </c>
      <c r="BI153" s="148">
        <f>IF(N153="nulová",J153,0)</f>
        <v>0</v>
      </c>
      <c r="BJ153" s="16" t="s">
        <v>80</v>
      </c>
      <c r="BK153" s="148">
        <f>ROUND(I153*H153,2)</f>
        <v>0</v>
      </c>
      <c r="BL153" s="16" t="s">
        <v>118</v>
      </c>
      <c r="BM153" s="147" t="s">
        <v>180</v>
      </c>
    </row>
    <row r="154" spans="1:65" s="2" customFormat="1">
      <c r="A154" s="28"/>
      <c r="B154" s="29"/>
      <c r="C154" s="28"/>
      <c r="D154" s="149" t="s">
        <v>120</v>
      </c>
      <c r="E154" s="28"/>
      <c r="F154" s="150" t="s">
        <v>179</v>
      </c>
      <c r="G154" s="28"/>
      <c r="H154" s="28"/>
      <c r="I154" s="28"/>
      <c r="J154" s="28"/>
      <c r="K154" s="28"/>
      <c r="L154" s="29"/>
      <c r="M154" s="151"/>
      <c r="N154" s="152"/>
      <c r="O154" s="54"/>
      <c r="P154" s="54"/>
      <c r="Q154" s="54"/>
      <c r="R154" s="54"/>
      <c r="S154" s="54"/>
      <c r="T154" s="55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T154" s="16" t="s">
        <v>120</v>
      </c>
      <c r="AU154" s="16" t="s">
        <v>82</v>
      </c>
    </row>
    <row r="155" spans="1:65" s="12" customFormat="1" ht="22.9" customHeight="1">
      <c r="B155" s="123"/>
      <c r="D155" s="124" t="s">
        <v>74</v>
      </c>
      <c r="E155" s="133" t="s">
        <v>181</v>
      </c>
      <c r="F155" s="133" t="s">
        <v>182</v>
      </c>
      <c r="J155" s="134">
        <f>BK155</f>
        <v>0</v>
      </c>
      <c r="L155" s="123"/>
      <c r="M155" s="127"/>
      <c r="N155" s="128"/>
      <c r="O155" s="128"/>
      <c r="P155" s="129">
        <f>SUM(P156:P157)</f>
        <v>0</v>
      </c>
      <c r="Q155" s="128"/>
      <c r="R155" s="129">
        <f>SUM(R156:R157)</f>
        <v>0</v>
      </c>
      <c r="S155" s="128"/>
      <c r="T155" s="130">
        <f>SUM(T156:T157)</f>
        <v>0</v>
      </c>
      <c r="AR155" s="124" t="s">
        <v>80</v>
      </c>
      <c r="AT155" s="131" t="s">
        <v>74</v>
      </c>
      <c r="AU155" s="131" t="s">
        <v>80</v>
      </c>
      <c r="AY155" s="124" t="s">
        <v>111</v>
      </c>
      <c r="BK155" s="132">
        <f>SUM(BK156:BK157)</f>
        <v>0</v>
      </c>
    </row>
    <row r="156" spans="1:65" s="2" customFormat="1" ht="14.45" customHeight="1">
      <c r="A156" s="28"/>
      <c r="B156" s="135"/>
      <c r="C156" s="136" t="s">
        <v>183</v>
      </c>
      <c r="D156" s="136" t="s">
        <v>114</v>
      </c>
      <c r="E156" s="137" t="s">
        <v>184</v>
      </c>
      <c r="F156" s="138" t="s">
        <v>185</v>
      </c>
      <c r="G156" s="139" t="s">
        <v>186</v>
      </c>
      <c r="H156" s="140"/>
      <c r="I156" s="141"/>
      <c r="J156" s="141">
        <f>ROUND(I156*H156,2)</f>
        <v>0</v>
      </c>
      <c r="K156" s="142"/>
      <c r="L156" s="29"/>
      <c r="M156" s="143" t="s">
        <v>1</v>
      </c>
      <c r="N156" s="144" t="s">
        <v>40</v>
      </c>
      <c r="O156" s="145"/>
      <c r="P156" s="145">
        <f>O156*H156</f>
        <v>0</v>
      </c>
      <c r="Q156" s="145"/>
      <c r="R156" s="145">
        <f>Q156*H156</f>
        <v>0</v>
      </c>
      <c r="S156" s="145">
        <v>0</v>
      </c>
      <c r="T156" s="146">
        <f>S156*H156</f>
        <v>0</v>
      </c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R156" s="147" t="s">
        <v>118</v>
      </c>
      <c r="AT156" s="147" t="s">
        <v>114</v>
      </c>
      <c r="AU156" s="147" t="s">
        <v>82</v>
      </c>
      <c r="AY156" s="16" t="s">
        <v>111</v>
      </c>
      <c r="BE156" s="148">
        <f>IF(N156="základní",J156,0)</f>
        <v>0</v>
      </c>
      <c r="BF156" s="148">
        <f>IF(N156="snížená",J156,0)</f>
        <v>0</v>
      </c>
      <c r="BG156" s="148">
        <f>IF(N156="zákl. přenesená",J156,0)</f>
        <v>0</v>
      </c>
      <c r="BH156" s="148">
        <f>IF(N156="sníž. přenesená",J156,0)</f>
        <v>0</v>
      </c>
      <c r="BI156" s="148">
        <f>IF(N156="nulová",J156,0)</f>
        <v>0</v>
      </c>
      <c r="BJ156" s="16" t="s">
        <v>80</v>
      </c>
      <c r="BK156" s="148">
        <f>ROUND(I156*H156,2)</f>
        <v>0</v>
      </c>
      <c r="BL156" s="16" t="s">
        <v>118</v>
      </c>
      <c r="BM156" s="147" t="s">
        <v>187</v>
      </c>
    </row>
    <row r="157" spans="1:65" s="2" customFormat="1" ht="39">
      <c r="A157" s="28"/>
      <c r="B157" s="29"/>
      <c r="C157" s="28"/>
      <c r="D157" s="149" t="s">
        <v>120</v>
      </c>
      <c r="E157" s="28"/>
      <c r="F157" s="150" t="s">
        <v>188</v>
      </c>
      <c r="G157" s="28"/>
      <c r="H157" s="28"/>
      <c r="I157" s="28"/>
      <c r="J157" s="28"/>
      <c r="K157" s="28"/>
      <c r="L157" s="29"/>
      <c r="M157" s="151"/>
      <c r="N157" s="152"/>
      <c r="O157" s="54"/>
      <c r="P157" s="54"/>
      <c r="Q157" s="54"/>
      <c r="R157" s="54"/>
      <c r="S157" s="54"/>
      <c r="T157" s="55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T157" s="16" t="s">
        <v>120</v>
      </c>
      <c r="AU157" s="16" t="s">
        <v>82</v>
      </c>
    </row>
    <row r="158" spans="1:65" s="12" customFormat="1" ht="25.9" customHeight="1">
      <c r="B158" s="123"/>
      <c r="D158" s="124" t="s">
        <v>74</v>
      </c>
      <c r="E158" s="125" t="s">
        <v>189</v>
      </c>
      <c r="F158" s="125" t="s">
        <v>190</v>
      </c>
      <c r="J158" s="126">
        <f>BK158</f>
        <v>0</v>
      </c>
      <c r="L158" s="123"/>
      <c r="M158" s="127"/>
      <c r="N158" s="128"/>
      <c r="O158" s="128"/>
      <c r="P158" s="129">
        <f>P159+P162</f>
        <v>0</v>
      </c>
      <c r="Q158" s="128"/>
      <c r="R158" s="129">
        <f>R159+R162</f>
        <v>0</v>
      </c>
      <c r="S158" s="128"/>
      <c r="T158" s="130">
        <f>T159+T162</f>
        <v>0</v>
      </c>
      <c r="AR158" s="124" t="s">
        <v>142</v>
      </c>
      <c r="AT158" s="131" t="s">
        <v>74</v>
      </c>
      <c r="AU158" s="131" t="s">
        <v>75</v>
      </c>
      <c r="AY158" s="124" t="s">
        <v>111</v>
      </c>
      <c r="BK158" s="132">
        <f>BK159+BK162</f>
        <v>0</v>
      </c>
    </row>
    <row r="159" spans="1:65" s="12" customFormat="1" ht="22.9" customHeight="1">
      <c r="B159" s="123"/>
      <c r="D159" s="124" t="s">
        <v>74</v>
      </c>
      <c r="E159" s="133" t="s">
        <v>191</v>
      </c>
      <c r="F159" s="133" t="s">
        <v>192</v>
      </c>
      <c r="J159" s="134">
        <f>BK159</f>
        <v>0</v>
      </c>
      <c r="L159" s="123"/>
      <c r="M159" s="127"/>
      <c r="N159" s="128"/>
      <c r="O159" s="128"/>
      <c r="P159" s="129">
        <f>SUM(P160:P161)</f>
        <v>0</v>
      </c>
      <c r="Q159" s="128"/>
      <c r="R159" s="129">
        <f>SUM(R160:R161)</f>
        <v>0</v>
      </c>
      <c r="S159" s="128"/>
      <c r="T159" s="130">
        <f>SUM(T160:T161)</f>
        <v>0</v>
      </c>
      <c r="AR159" s="124" t="s">
        <v>142</v>
      </c>
      <c r="AT159" s="131" t="s">
        <v>74</v>
      </c>
      <c r="AU159" s="131" t="s">
        <v>80</v>
      </c>
      <c r="AY159" s="124" t="s">
        <v>111</v>
      </c>
      <c r="BK159" s="132">
        <f>SUM(BK160:BK161)</f>
        <v>0</v>
      </c>
    </row>
    <row r="160" spans="1:65" s="2" customFormat="1" ht="14.45" customHeight="1">
      <c r="A160" s="28"/>
      <c r="B160" s="135"/>
      <c r="C160" s="136" t="s">
        <v>193</v>
      </c>
      <c r="D160" s="136" t="s">
        <v>114</v>
      </c>
      <c r="E160" s="137" t="s">
        <v>194</v>
      </c>
      <c r="F160" s="138" t="s">
        <v>192</v>
      </c>
      <c r="G160" s="139" t="s">
        <v>195</v>
      </c>
      <c r="H160" s="140"/>
      <c r="I160" s="141"/>
      <c r="J160" s="141">
        <f>ROUND(I160*H160,2)</f>
        <v>0</v>
      </c>
      <c r="K160" s="142"/>
      <c r="L160" s="29"/>
      <c r="M160" s="143" t="s">
        <v>1</v>
      </c>
      <c r="N160" s="144" t="s">
        <v>40</v>
      </c>
      <c r="O160" s="145"/>
      <c r="P160" s="145">
        <f>O160*H160</f>
        <v>0</v>
      </c>
      <c r="Q160" s="145"/>
      <c r="R160" s="145">
        <f>Q160*H160</f>
        <v>0</v>
      </c>
      <c r="S160" s="145">
        <v>0</v>
      </c>
      <c r="T160" s="146">
        <f>S160*H160</f>
        <v>0</v>
      </c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R160" s="147" t="s">
        <v>196</v>
      </c>
      <c r="AT160" s="147" t="s">
        <v>114</v>
      </c>
      <c r="AU160" s="147" t="s">
        <v>82</v>
      </c>
      <c r="AY160" s="16" t="s">
        <v>111</v>
      </c>
      <c r="BE160" s="148">
        <f>IF(N160="základní",J160,0)</f>
        <v>0</v>
      </c>
      <c r="BF160" s="148">
        <f>IF(N160="snížená",J160,0)</f>
        <v>0</v>
      </c>
      <c r="BG160" s="148">
        <f>IF(N160="zákl. přenesená",J160,0)</f>
        <v>0</v>
      </c>
      <c r="BH160" s="148">
        <f>IF(N160="sníž. přenesená",J160,0)</f>
        <v>0</v>
      </c>
      <c r="BI160" s="148">
        <f>IF(N160="nulová",J160,0)</f>
        <v>0</v>
      </c>
      <c r="BJ160" s="16" t="s">
        <v>80</v>
      </c>
      <c r="BK160" s="148">
        <f>ROUND(I160*H160,2)</f>
        <v>0</v>
      </c>
      <c r="BL160" s="16" t="s">
        <v>196</v>
      </c>
      <c r="BM160" s="147" t="s">
        <v>197</v>
      </c>
    </row>
    <row r="161" spans="1:65" s="2" customFormat="1">
      <c r="A161" s="28"/>
      <c r="B161" s="29"/>
      <c r="C161" s="28"/>
      <c r="D161" s="149" t="s">
        <v>120</v>
      </c>
      <c r="E161" s="28"/>
      <c r="F161" s="150" t="s">
        <v>192</v>
      </c>
      <c r="G161" s="28"/>
      <c r="H161" s="28"/>
      <c r="I161" s="28"/>
      <c r="J161" s="28"/>
      <c r="K161" s="28"/>
      <c r="L161" s="29"/>
      <c r="M161" s="151"/>
      <c r="N161" s="152"/>
      <c r="O161" s="54"/>
      <c r="P161" s="54"/>
      <c r="Q161" s="54"/>
      <c r="R161" s="54"/>
      <c r="S161" s="54"/>
      <c r="T161" s="55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T161" s="16" t="s">
        <v>120</v>
      </c>
      <c r="AU161" s="16" t="s">
        <v>82</v>
      </c>
    </row>
    <row r="162" spans="1:65" s="12" customFormat="1" ht="22.9" customHeight="1">
      <c r="B162" s="123"/>
      <c r="D162" s="124" t="s">
        <v>74</v>
      </c>
      <c r="E162" s="133" t="s">
        <v>198</v>
      </c>
      <c r="F162" s="133" t="s">
        <v>199</v>
      </c>
      <c r="J162" s="134">
        <f>BK162</f>
        <v>0</v>
      </c>
      <c r="L162" s="123"/>
      <c r="M162" s="127"/>
      <c r="N162" s="128"/>
      <c r="O162" s="128"/>
      <c r="P162" s="129">
        <f>SUM(P163:P164)</f>
        <v>0</v>
      </c>
      <c r="Q162" s="128"/>
      <c r="R162" s="129">
        <f>SUM(R163:R164)</f>
        <v>0</v>
      </c>
      <c r="S162" s="128"/>
      <c r="T162" s="130">
        <f>SUM(T163:T164)</f>
        <v>0</v>
      </c>
      <c r="AR162" s="124" t="s">
        <v>142</v>
      </c>
      <c r="AT162" s="131" t="s">
        <v>74</v>
      </c>
      <c r="AU162" s="131" t="s">
        <v>80</v>
      </c>
      <c r="AY162" s="124" t="s">
        <v>111</v>
      </c>
      <c r="BK162" s="132">
        <f>SUM(BK163:BK164)</f>
        <v>0</v>
      </c>
    </row>
    <row r="163" spans="1:65" s="2" customFormat="1" ht="14.45" customHeight="1">
      <c r="A163" s="28"/>
      <c r="B163" s="135"/>
      <c r="C163" s="136" t="s">
        <v>8</v>
      </c>
      <c r="D163" s="136" t="s">
        <v>114</v>
      </c>
      <c r="E163" s="137" t="s">
        <v>200</v>
      </c>
      <c r="F163" s="138" t="s">
        <v>199</v>
      </c>
      <c r="G163" s="139" t="s">
        <v>195</v>
      </c>
      <c r="H163" s="140"/>
      <c r="I163" s="141"/>
      <c r="J163" s="141">
        <f>ROUND(I163*H163,2)</f>
        <v>0</v>
      </c>
      <c r="K163" s="142"/>
      <c r="L163" s="29"/>
      <c r="M163" s="143" t="s">
        <v>1</v>
      </c>
      <c r="N163" s="144" t="s">
        <v>40</v>
      </c>
      <c r="O163" s="145"/>
      <c r="P163" s="145">
        <f>O163*H163</f>
        <v>0</v>
      </c>
      <c r="Q163" s="145">
        <v>0</v>
      </c>
      <c r="R163" s="145">
        <f>Q163*H163</f>
        <v>0</v>
      </c>
      <c r="S163" s="145">
        <v>0</v>
      </c>
      <c r="T163" s="146">
        <f>S163*H163</f>
        <v>0</v>
      </c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R163" s="147" t="s">
        <v>196</v>
      </c>
      <c r="AT163" s="147" t="s">
        <v>114</v>
      </c>
      <c r="AU163" s="147" t="s">
        <v>82</v>
      </c>
      <c r="AY163" s="16" t="s">
        <v>111</v>
      </c>
      <c r="BE163" s="148">
        <f>IF(N163="základní",J163,0)</f>
        <v>0</v>
      </c>
      <c r="BF163" s="148">
        <f>IF(N163="snížená",J163,0)</f>
        <v>0</v>
      </c>
      <c r="BG163" s="148">
        <f>IF(N163="zákl. přenesená",J163,0)</f>
        <v>0</v>
      </c>
      <c r="BH163" s="148">
        <f>IF(N163="sníž. přenesená",J163,0)</f>
        <v>0</v>
      </c>
      <c r="BI163" s="148">
        <f>IF(N163="nulová",J163,0)</f>
        <v>0</v>
      </c>
      <c r="BJ163" s="16" t="s">
        <v>80</v>
      </c>
      <c r="BK163" s="148">
        <f>ROUND(I163*H163,2)</f>
        <v>0</v>
      </c>
      <c r="BL163" s="16" t="s">
        <v>196</v>
      </c>
      <c r="BM163" s="147" t="s">
        <v>201</v>
      </c>
    </row>
    <row r="164" spans="1:65" s="2" customFormat="1">
      <c r="A164" s="28"/>
      <c r="B164" s="29"/>
      <c r="C164" s="28"/>
      <c r="D164" s="149" t="s">
        <v>120</v>
      </c>
      <c r="E164" s="28"/>
      <c r="F164" s="150" t="s">
        <v>199</v>
      </c>
      <c r="G164" s="28"/>
      <c r="H164" s="28"/>
      <c r="I164" s="28"/>
      <c r="J164" s="28"/>
      <c r="K164" s="28"/>
      <c r="L164" s="29"/>
      <c r="M164" s="177"/>
      <c r="N164" s="178"/>
      <c r="O164" s="179"/>
      <c r="P164" s="179"/>
      <c r="Q164" s="179"/>
      <c r="R164" s="179"/>
      <c r="S164" s="179"/>
      <c r="T164" s="180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T164" s="16" t="s">
        <v>120</v>
      </c>
      <c r="AU164" s="16" t="s">
        <v>82</v>
      </c>
    </row>
    <row r="165" spans="1:65" s="2" customFormat="1" ht="6.95" customHeight="1">
      <c r="A165" s="28"/>
      <c r="B165" s="43"/>
      <c r="C165" s="44"/>
      <c r="D165" s="44"/>
      <c r="E165" s="44"/>
      <c r="F165" s="44"/>
      <c r="G165" s="44"/>
      <c r="H165" s="44"/>
      <c r="I165" s="44"/>
      <c r="J165" s="44"/>
      <c r="K165" s="44"/>
      <c r="L165" s="29"/>
      <c r="M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</row>
  </sheetData>
  <autoFilter ref="C118:K164" xr:uid="{00000000-0009-0000-0000-000001000000}"/>
  <mergeCells count="5">
    <mergeCell ref="E7:H7"/>
    <mergeCell ref="E25:H25"/>
    <mergeCell ref="E85:H85"/>
    <mergeCell ref="E111:H111"/>
    <mergeCell ref="L2:V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Oprava fasády tunelu</vt:lpstr>
      <vt:lpstr>'Oprava fasády tunelu'!Názvy_tisku</vt:lpstr>
      <vt:lpstr>'Rekapitulace stavby'!Názvy_tisku</vt:lpstr>
      <vt:lpstr>'Oprava fasády tunelu'!Oblast_tisku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Jan Lipenský, Mgr.</cp:lastModifiedBy>
  <dcterms:created xsi:type="dcterms:W3CDTF">2020-08-31T05:55:42Z</dcterms:created>
  <dcterms:modified xsi:type="dcterms:W3CDTF">2020-09-08T10:49:27Z</dcterms:modified>
</cp:coreProperties>
</file>